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https://unfccc365.sharepoint.com/sites/Mitigation/Paris Agreement Article 6/Article 6.4/02_Development of operation regulations &amp; methodologies/Issuance_Provisional/Assessment/PoA/10471/1.Submitted Doc/4.Final Doc_webpage/"/>
    </mc:Choice>
  </mc:AlternateContent>
  <xr:revisionPtr revIDLastSave="0" documentId="8_{0BC1818E-7C69-4900-9772-88596AE51001}" xr6:coauthVersionLast="47" xr6:coauthVersionMax="47" xr10:uidLastSave="{00000000-0000-0000-0000-000000000000}"/>
  <bookViews>
    <workbookView xWindow="75" yWindow="-16320" windowWidth="29040" windowHeight="15840" xr2:uid="{00000000-000D-0000-FFFF-FFFF00000000}"/>
  </bookViews>
  <sheets>
    <sheet name="Summary" sheetId="4" r:id="rId1"/>
    <sheet name="Parameter" sheetId="12" r:id="rId2"/>
    <sheet name="ER Calculation" sheetId="10" r:id="rId3"/>
    <sheet name="SSC threshold" sheetId="18" r:id="rId4"/>
    <sheet name="MR Reference" sheetId="17" r:id="rId5"/>
  </sheets>
  <externalReferences>
    <externalReference r:id="rId6"/>
    <externalReference r:id="rId7"/>
  </externalReferences>
  <definedNames>
    <definedName name="_BEy1" localSheetId="2">#REF!</definedName>
    <definedName name="_BEy1" localSheetId="4">#REF!</definedName>
    <definedName name="_BEy1" localSheetId="1">#REF!</definedName>
    <definedName name="_BEy1">#REF!</definedName>
    <definedName name="_BEy10" localSheetId="2">#REF!</definedName>
    <definedName name="_BEy10" localSheetId="4">#REF!</definedName>
    <definedName name="_BEy10" localSheetId="1">#REF!</definedName>
    <definedName name="_BEy10">#REF!</definedName>
    <definedName name="_BEy2" localSheetId="2">#REF!</definedName>
    <definedName name="_BEy2" localSheetId="4">#REF!</definedName>
    <definedName name="_BEy2" localSheetId="1">#REF!</definedName>
    <definedName name="_BEy2">#REF!</definedName>
    <definedName name="_BEy3" localSheetId="2">#REF!</definedName>
    <definedName name="_BEy3" localSheetId="4">#REF!</definedName>
    <definedName name="_BEy3" localSheetId="1">#REF!</definedName>
    <definedName name="_BEy3">#REF!</definedName>
    <definedName name="_BEy4" localSheetId="2">#REF!</definedName>
    <definedName name="_BEy4" localSheetId="4">#REF!</definedName>
    <definedName name="_BEy4" localSheetId="1">#REF!</definedName>
    <definedName name="_BEy4">#REF!</definedName>
    <definedName name="_BEy5" localSheetId="2">#REF!</definedName>
    <definedName name="_BEy5" localSheetId="4">#REF!</definedName>
    <definedName name="_BEy5" localSheetId="1">#REF!</definedName>
    <definedName name="_BEy5">#REF!</definedName>
    <definedName name="_BEy6" localSheetId="2">#REF!</definedName>
    <definedName name="_BEy6" localSheetId="4">#REF!</definedName>
    <definedName name="_BEy6" localSheetId="1">#REF!</definedName>
    <definedName name="_BEy6">#REF!</definedName>
    <definedName name="_BEy7" localSheetId="2">#REF!</definedName>
    <definedName name="_BEy7" localSheetId="4">#REF!</definedName>
    <definedName name="_BEy7" localSheetId="1">#REF!</definedName>
    <definedName name="_BEy7">#REF!</definedName>
    <definedName name="_BEy8" localSheetId="2">#REF!</definedName>
    <definedName name="_BEy8" localSheetId="4">#REF!</definedName>
    <definedName name="_BEy8" localSheetId="1">#REF!</definedName>
    <definedName name="_BEy8">#REF!</definedName>
    <definedName name="_BEy9" localSheetId="2">#REF!</definedName>
    <definedName name="_BEy9" localSheetId="4">#REF!</definedName>
    <definedName name="_BEy9" localSheetId="1">#REF!</definedName>
    <definedName name="_BEy9">#REF!</definedName>
    <definedName name="a" localSheetId="2">#REF!</definedName>
    <definedName name="a" localSheetId="4">#REF!</definedName>
    <definedName name="a" localSheetId="1">#REF!</definedName>
    <definedName name="a">#REF!</definedName>
    <definedName name="AFbl_fuel1_10thyr">[1]Parameters!$D$163</definedName>
    <definedName name="AFbl_fuel1_1styr">[1]Parameters!$D$154</definedName>
    <definedName name="AFbl_fuel1_2ndyr">[1]Parameters!$D$155</definedName>
    <definedName name="AFbl_fuel1_3rdyr">[1]Parameters!$D$156</definedName>
    <definedName name="AFbl_fuel1_4thyr">[1]Parameters!$D$157</definedName>
    <definedName name="AFbl_fuel1_5thyr">[1]Parameters!$D$158</definedName>
    <definedName name="AFbl_fuel1_6thyr">[1]Parameters!$D$159</definedName>
    <definedName name="AFbl_fuel1_7thyr">[1]Parameters!$D$160</definedName>
    <definedName name="AFbl_fuel1_8thyr">[1]Parameters!$D$161</definedName>
    <definedName name="AFbl_fuel1_9thyr">[1]Parameters!$D$162</definedName>
    <definedName name="AFbl_fuel1_y8" localSheetId="2">#REF!</definedName>
    <definedName name="AFbl_fuel1_y8" localSheetId="4">#REF!</definedName>
    <definedName name="AFbl_fuel1_y8" localSheetId="1">#REF!</definedName>
    <definedName name="AFbl_fuel1_y8">#REF!</definedName>
    <definedName name="AFbl_fuel1_y9" localSheetId="2">#REF!</definedName>
    <definedName name="AFbl_fuel1_y9" localSheetId="4">#REF!</definedName>
    <definedName name="AFbl_fuel1_y9" localSheetId="1">#REF!</definedName>
    <definedName name="AFbl_fuel1_y9">#REF!</definedName>
    <definedName name="AFbl_fuel2" localSheetId="2">#REF!</definedName>
    <definedName name="AFbl_fuel2" localSheetId="4">#REF!</definedName>
    <definedName name="AFbl_fuel2" localSheetId="1">#REF!</definedName>
    <definedName name="AFbl_fuel2">#REF!</definedName>
    <definedName name="AFbl_fuel2_10thyr">[1]Parameters!$D$200</definedName>
    <definedName name="AFbl_fuel2_1styr">[1]Parameters!$D$191</definedName>
    <definedName name="AFbl_fuel2_2ndyr">[1]Parameters!$D$192</definedName>
    <definedName name="AFbl_fuel2_3rdyr">[1]Parameters!$D$193</definedName>
    <definedName name="AFbl_fuel2_4thyr">[1]Parameters!$D$194</definedName>
    <definedName name="AFbl_fuel2_5thyr">[1]Parameters!$D$195</definedName>
    <definedName name="AFbl_fuel2_6thyr">[1]Parameters!$D$196</definedName>
    <definedName name="AFbl_fuel2_7thyr">[1]Parameters!$D$197</definedName>
    <definedName name="AFbl_fuel2_8thyr">[1]Parameters!$D$198</definedName>
    <definedName name="AFbl_fuel2_9thyr">[1]Parameters!$D$199</definedName>
    <definedName name="AFbl_fuel2_y1" localSheetId="2">#REF!</definedName>
    <definedName name="AFbl_fuel2_y1" localSheetId="4">#REF!</definedName>
    <definedName name="AFbl_fuel2_y1" localSheetId="1">#REF!</definedName>
    <definedName name="AFbl_fuel2_y1">#REF!</definedName>
    <definedName name="AFbl_fuel2_y10" localSheetId="2">#REF!</definedName>
    <definedName name="AFbl_fuel2_y10" localSheetId="4">#REF!</definedName>
    <definedName name="AFbl_fuel2_y10" localSheetId="1">#REF!</definedName>
    <definedName name="AFbl_fuel2_y10">#REF!</definedName>
    <definedName name="AFbl_fuel2_y2" localSheetId="2">#REF!</definedName>
    <definedName name="AFbl_fuel2_y2" localSheetId="4">#REF!</definedName>
    <definedName name="AFbl_fuel2_y2" localSheetId="1">#REF!</definedName>
    <definedName name="AFbl_fuel2_y2">#REF!</definedName>
    <definedName name="AFbl_fuel2_y3" localSheetId="2">#REF!</definedName>
    <definedName name="AFbl_fuel2_y3" localSheetId="4">#REF!</definedName>
    <definedName name="AFbl_fuel2_y3" localSheetId="1">#REF!</definedName>
    <definedName name="AFbl_fuel2_y3">#REF!</definedName>
    <definedName name="AFbl_fuel2_y4" localSheetId="2">#REF!</definedName>
    <definedName name="AFbl_fuel2_y4" localSheetId="4">#REF!</definedName>
    <definedName name="AFbl_fuel2_y4" localSheetId="1">#REF!</definedName>
    <definedName name="AFbl_fuel2_y4">#REF!</definedName>
    <definedName name="AFbl_fuel2_y5" localSheetId="2">#REF!</definedName>
    <definedName name="AFbl_fuel2_y5" localSheetId="4">#REF!</definedName>
    <definedName name="AFbl_fuel2_y5" localSheetId="1">#REF!</definedName>
    <definedName name="AFbl_fuel2_y5">#REF!</definedName>
    <definedName name="AFbl_fuel2_y6" localSheetId="2">#REF!</definedName>
    <definedName name="AFbl_fuel2_y6" localSheetId="4">#REF!</definedName>
    <definedName name="AFbl_fuel2_y6" localSheetId="1">#REF!</definedName>
    <definedName name="AFbl_fuel2_y6">#REF!</definedName>
    <definedName name="AFbl_fuel2_y7" localSheetId="2">#REF!</definedName>
    <definedName name="AFbl_fuel2_y7" localSheetId="4">#REF!</definedName>
    <definedName name="AFbl_fuel2_y7" localSheetId="1">#REF!</definedName>
    <definedName name="AFbl_fuel2_y7">#REF!</definedName>
    <definedName name="AFbl_fuel2_y8" localSheetId="2">#REF!</definedName>
    <definedName name="AFbl_fuel2_y8" localSheetId="4">#REF!</definedName>
    <definedName name="AFbl_fuel2_y8" localSheetId="1">#REF!</definedName>
    <definedName name="AFbl_fuel2_y8">#REF!</definedName>
    <definedName name="AFbl_fuel2_y9" localSheetId="2">#REF!</definedName>
    <definedName name="AFbl_fuel2_y9" localSheetId="4">#REF!</definedName>
    <definedName name="AFbl_fuel2_y9" localSheetId="1">#REF!</definedName>
    <definedName name="AFbl_fuel2_y9">#REF!</definedName>
    <definedName name="AFbl_fuel3_10thyr">[1]Parameters!$D$237</definedName>
    <definedName name="AFbl_fuel3_1styr">[1]Parameters!$D$228</definedName>
    <definedName name="AFbl_fuel3_2ndyr">[1]Parameters!$D$229</definedName>
    <definedName name="AFbl_fuel3_3rdyr">[1]Parameters!$D$230</definedName>
    <definedName name="AFbl_fuel3_4thyr">[1]Parameters!$D$231</definedName>
    <definedName name="AFbl_fuel3_5thyr">[1]Parameters!$D$232</definedName>
    <definedName name="AFbl_fuel3_6thyr">[1]Parameters!$D$233</definedName>
    <definedName name="AFbl_fuel3_7thyr">[1]Parameters!$D$234</definedName>
    <definedName name="AFbl_fuel3_8thyr">[1]Parameters!$D$235</definedName>
    <definedName name="AFbl_fuel3_9thyr">[1]Parameters!$D$236</definedName>
    <definedName name="AFbl_fuel3_y1" localSheetId="2">#REF!</definedName>
    <definedName name="AFbl_fuel3_y1" localSheetId="4">#REF!</definedName>
    <definedName name="AFbl_fuel3_y1" localSheetId="1">#REF!</definedName>
    <definedName name="AFbl_fuel3_y1">#REF!</definedName>
    <definedName name="AFbl_fuel3_y10" localSheetId="2">#REF!</definedName>
    <definedName name="AFbl_fuel3_y10" localSheetId="4">#REF!</definedName>
    <definedName name="AFbl_fuel3_y10" localSheetId="1">#REF!</definedName>
    <definedName name="AFbl_fuel3_y10">#REF!</definedName>
    <definedName name="AFbl_fuel3_y2" localSheetId="2">#REF!</definedName>
    <definedName name="AFbl_fuel3_y2" localSheetId="4">#REF!</definedName>
    <definedName name="AFbl_fuel3_y2" localSheetId="1">#REF!</definedName>
    <definedName name="AFbl_fuel3_y2">#REF!</definedName>
    <definedName name="AFbl_fuel3_y3" localSheetId="2">#REF!</definedName>
    <definedName name="AFbl_fuel3_y3" localSheetId="4">#REF!</definedName>
    <definedName name="AFbl_fuel3_y3" localSheetId="1">#REF!</definedName>
    <definedName name="AFbl_fuel3_y3">#REF!</definedName>
    <definedName name="AFbl_fuel3_y4" localSheetId="2">#REF!</definedName>
    <definedName name="AFbl_fuel3_y4" localSheetId="4">#REF!</definedName>
    <definedName name="AFbl_fuel3_y4" localSheetId="1">#REF!</definedName>
    <definedName name="AFbl_fuel3_y4">#REF!</definedName>
    <definedName name="AFbl_fuel3_y5" localSheetId="2">#REF!</definedName>
    <definedName name="AFbl_fuel3_y5" localSheetId="4">#REF!</definedName>
    <definedName name="AFbl_fuel3_y5" localSheetId="1">#REF!</definedName>
    <definedName name="AFbl_fuel3_y5">#REF!</definedName>
    <definedName name="AFbl_fuel3_y6" localSheetId="2">#REF!</definedName>
    <definedName name="AFbl_fuel3_y6" localSheetId="4">#REF!</definedName>
    <definedName name="AFbl_fuel3_y6" localSheetId="1">#REF!</definedName>
    <definedName name="AFbl_fuel3_y6">#REF!</definedName>
    <definedName name="AFbl_fuel3_y7" localSheetId="2">#REF!</definedName>
    <definedName name="AFbl_fuel3_y7" localSheetId="4">#REF!</definedName>
    <definedName name="AFbl_fuel3_y7" localSheetId="1">#REF!</definedName>
    <definedName name="AFbl_fuel3_y7">#REF!</definedName>
    <definedName name="AFbl_fuel3_y8" localSheetId="2">#REF!</definedName>
    <definedName name="AFbl_fuel3_y8" localSheetId="4">#REF!</definedName>
    <definedName name="AFbl_fuel3_y8" localSheetId="1">#REF!</definedName>
    <definedName name="AFbl_fuel3_y8">#REF!</definedName>
    <definedName name="AFbl_fuel3_y9" localSheetId="2">#REF!</definedName>
    <definedName name="AFbl_fuel3_y9" localSheetId="4">#REF!</definedName>
    <definedName name="AFbl_fuel3_y9" localSheetId="1">#REF!</definedName>
    <definedName name="AFbl_fuel3_y9">#REF!</definedName>
    <definedName name="AFbl_y2_fuel2" localSheetId="2">#REF!</definedName>
    <definedName name="AFbl_y2_fuel2" localSheetId="4">#REF!</definedName>
    <definedName name="AFbl_y2_fuel2" localSheetId="1">#REF!</definedName>
    <definedName name="AFbl_y2_fuel2">#REF!</definedName>
    <definedName name="AFble_fuel1_y7" localSheetId="2">#REF!</definedName>
    <definedName name="AFble_fuel1_y7" localSheetId="4">#REF!</definedName>
    <definedName name="AFble_fuel1_y7" localSheetId="1">#REF!</definedName>
    <definedName name="AFble_fuel1_y7">#REF!</definedName>
    <definedName name="AFlb_fuel3_1styr" localSheetId="2">#REF!</definedName>
    <definedName name="AFlb_fuel3_1styr" localSheetId="4">#REF!</definedName>
    <definedName name="AFlb_fuel3_1styr" localSheetId="1">#REF!</definedName>
    <definedName name="AFlb_fuel3_1styr">#REF!</definedName>
    <definedName name="AFpj_fuel1_10thyr">[1]Parameters!$J$163</definedName>
    <definedName name="AFpj_fuel1_1styr">[1]Parameters!$J$154</definedName>
    <definedName name="AFpj_fuel1_2ndyr">[1]Parameters!$J$155</definedName>
    <definedName name="AFpj_fuel1_3rdyr">[1]Parameters!$J$156</definedName>
    <definedName name="AFpj_fuel1_4thyr">[1]Parameters!$J$157</definedName>
    <definedName name="AFpj_fuel1_5thyr">[1]Parameters!$J$158</definedName>
    <definedName name="AFpj_fuel1_6thyr">[1]Parameters!$J$159</definedName>
    <definedName name="AFpj_fuel1_7thyr">[1]Parameters!$J$160</definedName>
    <definedName name="AFpj_fuel1_8thyr">[1]Parameters!$J$161</definedName>
    <definedName name="AFpj_fuel1_9thyr">[1]Parameters!$J$162</definedName>
    <definedName name="AFpj_fuel2_10thyr">[1]Parameters!$J$200</definedName>
    <definedName name="AFpj_fuel2_1styr">[1]Parameters!$J$191</definedName>
    <definedName name="AFpj_fuel2_2ndyr">[1]Parameters!$J$192</definedName>
    <definedName name="AFpj_fuel2_3rdyr">[1]Parameters!$J$193</definedName>
    <definedName name="AFpj_fuel2_4thyr">[1]Parameters!$J$194</definedName>
    <definedName name="AFpj_fuel2_5thyr">[1]Parameters!$J$195</definedName>
    <definedName name="AFpj_fuel2_6thyr">[1]Parameters!$J$196</definedName>
    <definedName name="AFpj_fuel2_7thyr">[1]Parameters!$J$197</definedName>
    <definedName name="AFpj_fuel2_8thyr">[1]Parameters!$J$198</definedName>
    <definedName name="AFpj_fuel2_9thyr">[1]Parameters!$J$199</definedName>
    <definedName name="AFpj_fuel3_10thyr">[1]Parameters!$J$237</definedName>
    <definedName name="AFpj_fuel3_1styr">[1]Parameters!$J$228</definedName>
    <definedName name="AFpj_fuel3_2ndyr">[1]Parameters!$J$229</definedName>
    <definedName name="AFpj_fuel3_3rdyr">[1]Parameters!$J$230</definedName>
    <definedName name="AFpj_fuel3_4thyr">[1]Parameters!$J$231</definedName>
    <definedName name="AFpj_fuel3_5thyr">[1]Parameters!$J$232</definedName>
    <definedName name="AFpj_fuel3_6thyr">[1]Parameters!$J$233</definedName>
    <definedName name="AFpj_fuel3_7thyr">[1]Parameters!$J$234</definedName>
    <definedName name="AFpj_fuel3_8thyr">[1]Parameters!$J$235</definedName>
    <definedName name="AFpj_fuel3_9thyr">[1]Parameters!$J$236</definedName>
    <definedName name="age0_1" localSheetId="2">#REF!</definedName>
    <definedName name="age0_1" localSheetId="4">#REF!</definedName>
    <definedName name="age0_1" localSheetId="1">#REF!</definedName>
    <definedName name="age0_1">#REF!</definedName>
    <definedName name="age1_2" localSheetId="2">#REF!</definedName>
    <definedName name="age1_2" localSheetId="4">#REF!</definedName>
    <definedName name="age1_2" localSheetId="1">#REF!</definedName>
    <definedName name="age1_2">#REF!</definedName>
    <definedName name="age2_3" localSheetId="2">#REF!</definedName>
    <definedName name="age2_3" localSheetId="4">#REF!</definedName>
    <definedName name="age2_3" localSheetId="1">#REF!</definedName>
    <definedName name="age2_3">#REF!</definedName>
    <definedName name="age3_4" localSheetId="2">#REF!</definedName>
    <definedName name="age3_4" localSheetId="4">#REF!</definedName>
    <definedName name="age3_4" localSheetId="1">#REF!</definedName>
    <definedName name="age3_4">#REF!</definedName>
    <definedName name="age4_5" localSheetId="2">#REF!</definedName>
    <definedName name="age4_5" localSheetId="4">#REF!</definedName>
    <definedName name="age4_5" localSheetId="1">#REF!</definedName>
    <definedName name="age4_5">#REF!</definedName>
    <definedName name="age5_6" localSheetId="2">#REF!</definedName>
    <definedName name="age5_6" localSheetId="4">#REF!</definedName>
    <definedName name="age5_6" localSheetId="1">#REF!</definedName>
    <definedName name="age5_6">#REF!</definedName>
    <definedName name="age6_7" localSheetId="2">#REF!</definedName>
    <definedName name="age6_7" localSheetId="4">#REF!</definedName>
    <definedName name="age6_7" localSheetId="1">#REF!</definedName>
    <definedName name="age6_7">#REF!</definedName>
    <definedName name="age7_8" localSheetId="2">#REF!</definedName>
    <definedName name="age7_8" localSheetId="4">#REF!</definedName>
    <definedName name="age7_8" localSheetId="1">#REF!</definedName>
    <definedName name="age7_8">#REF!</definedName>
    <definedName name="age8_9" localSheetId="2">#REF!</definedName>
    <definedName name="age8_9" localSheetId="4">#REF!</definedName>
    <definedName name="age8_9" localSheetId="1">#REF!</definedName>
    <definedName name="age8_9">#REF!</definedName>
    <definedName name="age9_10" localSheetId="2">#REF!</definedName>
    <definedName name="age9_10" localSheetId="4">#REF!</definedName>
    <definedName name="age9_10" localSheetId="1">#REF!</definedName>
    <definedName name="age9_10">#REF!</definedName>
    <definedName name="alpha" localSheetId="2">#REF!</definedName>
    <definedName name="alpha" localSheetId="4">#REF!</definedName>
    <definedName name="alpha" localSheetId="1">#REF!</definedName>
    <definedName name="alpha">#REF!</definedName>
    <definedName name="Ave_nrb_bio1">'[1]HH Carbon Calculator'!$D$14</definedName>
    <definedName name="Ave_nrb_bio2">'[1]HH Carbon Calculator'!$D$15</definedName>
    <definedName name="Ave_nrb_bio3">'[1]HH Carbon Calculator'!$D$16</definedName>
    <definedName name="Ave_sales_growth" localSheetId="2">#REF!</definedName>
    <definedName name="Ave_sales_growth" localSheetId="4">#REF!</definedName>
    <definedName name="Ave_sales_growth" localSheetId="1">#REF!</definedName>
    <definedName name="Ave_sales_growth">#REF!</definedName>
    <definedName name="Bbl_y1" localSheetId="2">#REF!</definedName>
    <definedName name="Bbl_y1" localSheetId="4">#REF!</definedName>
    <definedName name="Bbl_y1" localSheetId="1">#REF!</definedName>
    <definedName name="Bbl_y1">#REF!</definedName>
    <definedName name="Bbl_y10" localSheetId="2">#REF!</definedName>
    <definedName name="Bbl_y10" localSheetId="4">#REF!</definedName>
    <definedName name="Bbl_y10" localSheetId="1">#REF!</definedName>
    <definedName name="Bbl_y10">#REF!</definedName>
    <definedName name="Bbl_y2" localSheetId="2">#REF!</definedName>
    <definedName name="Bbl_y2" localSheetId="4">#REF!</definedName>
    <definedName name="Bbl_y2" localSheetId="1">#REF!</definedName>
    <definedName name="Bbl_y2">#REF!</definedName>
    <definedName name="Bbl_y3" localSheetId="2">#REF!</definedName>
    <definedName name="Bbl_y3" localSheetId="4">#REF!</definedName>
    <definedName name="Bbl_y3" localSheetId="1">#REF!</definedName>
    <definedName name="Bbl_y3">#REF!</definedName>
    <definedName name="Bbl_y4" localSheetId="2">#REF!</definedName>
    <definedName name="Bbl_y4" localSheetId="4">#REF!</definedName>
    <definedName name="Bbl_y4" localSheetId="1">#REF!</definedName>
    <definedName name="Bbl_y4">#REF!</definedName>
    <definedName name="Bbl_y5" localSheetId="2">#REF!</definedName>
    <definedName name="Bbl_y5" localSheetId="4">#REF!</definedName>
    <definedName name="Bbl_y5" localSheetId="1">#REF!</definedName>
    <definedName name="Bbl_y5">#REF!</definedName>
    <definedName name="Bbl_y6" localSheetId="2">#REF!</definedName>
    <definedName name="Bbl_y6" localSheetId="4">#REF!</definedName>
    <definedName name="Bbl_y6" localSheetId="1">#REF!</definedName>
    <definedName name="Bbl_y6">#REF!</definedName>
    <definedName name="Bbl_y7" localSheetId="2">#REF!</definedName>
    <definedName name="Bbl_y7" localSheetId="4">#REF!</definedName>
    <definedName name="Bbl_y7" localSheetId="1">#REF!</definedName>
    <definedName name="Bbl_y7">#REF!</definedName>
    <definedName name="Bbl_y8" localSheetId="2">#REF!</definedName>
    <definedName name="Bbl_y8" localSheetId="4">#REF!</definedName>
    <definedName name="Bbl_y8" localSheetId="1">#REF!</definedName>
    <definedName name="Bbl_y8">#REF!</definedName>
    <definedName name="Bbl_y9" localSheetId="2">#REF!</definedName>
    <definedName name="Bbl_y9" localSheetId="4">#REF!</definedName>
    <definedName name="Bbl_y9" localSheetId="1">#REF!</definedName>
    <definedName name="Bbl_y9">#REF!</definedName>
    <definedName name="Carbon_price" localSheetId="2">'[1]HH Carbon Calculator'!#REF!</definedName>
    <definedName name="Carbon_price" localSheetId="4">'[1]HH Carbon Calculator'!#REF!</definedName>
    <definedName name="Carbon_price" localSheetId="1">'[1]HH Carbon Calculator'!#REF!</definedName>
    <definedName name="Carbon_price">'[1]HH Carbon Calculator'!#REF!</definedName>
    <definedName name="CumU1">'[1]HH Carbon Calculator'!$D$24</definedName>
    <definedName name="CumU10">'[1]HH Carbon Calculator'!$M$24</definedName>
    <definedName name="CumU2">'[1]HH Carbon Calculator'!$E$24</definedName>
    <definedName name="CumU3">'[1]HH Carbon Calculator'!$F$24</definedName>
    <definedName name="CumU4">'[1]HH Carbon Calculator'!$G$24</definedName>
    <definedName name="CumU5">'[1]HH Carbon Calculator'!$H$24</definedName>
    <definedName name="CumU6">'[1]HH Carbon Calculator'!$I$24</definedName>
    <definedName name="CumU7">'[1]HH Carbon Calculator'!$J$24</definedName>
    <definedName name="CumU8">'[1]HH Carbon Calculator'!$K$24</definedName>
    <definedName name="CumU9">'[1]HH Carbon Calculator'!$L$24</definedName>
    <definedName name="D" localSheetId="2">#REF!</definedName>
    <definedName name="D" localSheetId="4">#REF!</definedName>
    <definedName name="D" localSheetId="1">#REF!</definedName>
    <definedName name="D">#REF!</definedName>
    <definedName name="Discount_rate" localSheetId="2">'[1]HH Carbon Calculator'!#REF!</definedName>
    <definedName name="Discount_rate" localSheetId="4">'[1]HH Carbon Calculator'!#REF!</definedName>
    <definedName name="Discount_rate" localSheetId="1">'[1]HH Carbon Calculator'!#REF!</definedName>
    <definedName name="Discount_rate">'[1]HH Carbon Calculator'!#REF!</definedName>
    <definedName name="drate" localSheetId="2">#REF!</definedName>
    <definedName name="drate" localSheetId="4">#REF!</definedName>
    <definedName name="drate" localSheetId="1">#REF!</definedName>
    <definedName name="drate">#REF!</definedName>
    <definedName name="drate2" localSheetId="2">#REF!</definedName>
    <definedName name="drate2" localSheetId="4">#REF!</definedName>
    <definedName name="drate2" localSheetId="1">#REF!</definedName>
    <definedName name="drate2">#REF!</definedName>
    <definedName name="EF_af_co2_fuel1" localSheetId="2">#REF!</definedName>
    <definedName name="EF_af_co2_fuel1" localSheetId="4">#REF!</definedName>
    <definedName name="EF_af_co2_fuel1" localSheetId="1">#REF!</definedName>
    <definedName name="EF_af_co2_fuel1">#REF!</definedName>
    <definedName name="EF_CH4_bio1">'[1]HH Carbon Calculator'!$F$14</definedName>
    <definedName name="EF_CH4_bio2">'[1]HH Carbon Calculator'!$F$15</definedName>
    <definedName name="EF_CH4_bio3">'[1]HH Carbon Calculator'!$F$16</definedName>
    <definedName name="EF_CH4_fuel1">'[1]HH Carbon Calculator'!$F$17</definedName>
    <definedName name="EF_CH4_fuel2">'[1]HH Carbon Calculator'!$F$18</definedName>
    <definedName name="EF_CH4_fuel3">'[1]HH Carbon Calculator'!$F$19</definedName>
    <definedName name="EF_co2_bio1">'[1]HH Carbon Calculator'!$E$14</definedName>
    <definedName name="EF_co2_bio2">'[1]HH Carbon Calculator'!$E$15</definedName>
    <definedName name="EF_co2_bio3">'[1]HH Carbon Calculator'!$E$16</definedName>
    <definedName name="EF_co2_fuel1">'[1]HH Carbon Calculator'!$E$17</definedName>
    <definedName name="EF_co2_fuel2">'[1]HH Carbon Calculator'!$E$18</definedName>
    <definedName name="EF_co2_fuel3">'[1]HH Carbon Calculator'!$E$19</definedName>
    <definedName name="EF_N2O_bio1">'[1]HH Carbon Calculator'!$G$14</definedName>
    <definedName name="EF_N2O_bio2">'[1]HH Carbon Calculator'!$G$15</definedName>
    <definedName name="EF_N2O_bio3">'[1]HH Carbon Calculator'!$G$16</definedName>
    <definedName name="EF_N2O_fuel1">'[1]HH Carbon Calculator'!$G$17</definedName>
    <definedName name="EF_N2O_fuel2">'[1]HH Carbon Calculator'!$G$18</definedName>
    <definedName name="EF_N2O_fuel3">'[1]HH Carbon Calculator'!$G$19</definedName>
    <definedName name="EFaf_co2_fuel1" localSheetId="2">#REF!</definedName>
    <definedName name="EFaf_co2_fuel1" localSheetId="4">#REF!</definedName>
    <definedName name="EFaf_co2_fuel1" localSheetId="1">#REF!</definedName>
    <definedName name="EFaf_co2_fuel1">#REF!</definedName>
    <definedName name="EFaf_co2_fuel2" localSheetId="2">#REF!</definedName>
    <definedName name="EFaf_co2_fuel2" localSheetId="4">#REF!</definedName>
    <definedName name="EFaf_co2_fuel2" localSheetId="1">#REF!</definedName>
    <definedName name="EFaf_co2_fuel2">#REF!</definedName>
    <definedName name="EFaf_co2_fuel3" localSheetId="2">#REF!</definedName>
    <definedName name="EFaf_co2_fuel3" localSheetId="4">#REF!</definedName>
    <definedName name="EFaf_co2_fuel3" localSheetId="1">#REF!</definedName>
    <definedName name="EFaf_co2_fuel3">#REF!</definedName>
    <definedName name="EFaf_fuel1_CH4" localSheetId="2">#REF!</definedName>
    <definedName name="EFaf_fuel1_CH4" localSheetId="4">#REF!</definedName>
    <definedName name="EFaf_fuel1_CH4" localSheetId="1">#REF!</definedName>
    <definedName name="EFaf_fuel1_CH4">#REF!</definedName>
    <definedName name="EFaf_fuel1_cook_CH4">[1]Parameters!$D$148</definedName>
    <definedName name="EFaf_fuel1_cook_CO2">[1]Parameters!$D$147</definedName>
    <definedName name="EFaf_fuel1_cook_N2O">[1]Parameters!$D$149</definedName>
    <definedName name="EFaf_fuel1_N2O" localSheetId="2">#REF!</definedName>
    <definedName name="EFaf_fuel1_N2O" localSheetId="4">#REF!</definedName>
    <definedName name="EFaf_fuel1_N2O" localSheetId="1">#REF!</definedName>
    <definedName name="EFaf_fuel1_N2O">#REF!</definedName>
    <definedName name="EFaf_fuel1_prod_CH4">[1]Parameters!$D$144</definedName>
    <definedName name="EFaf_fuel1_prod_CO2" localSheetId="2">#REF!</definedName>
    <definedName name="EFaf_fuel1_prod_CO2" localSheetId="4">#REF!</definedName>
    <definedName name="EFaf_fuel1_prod_CO2" localSheetId="1">#REF!</definedName>
    <definedName name="EFaf_fuel1_prod_CO2">#REF!</definedName>
    <definedName name="EFaf_fuel1_prod_N2O">[1]Parameters!$D$145</definedName>
    <definedName name="EFaf_fuel1_totalCO2">[1]Parameters!$D$150</definedName>
    <definedName name="EFaf_fuel1_totalnon_CO2" localSheetId="2">#REF!</definedName>
    <definedName name="EFaf_fuel1_totalnon_CO2" localSheetId="4">#REF!</definedName>
    <definedName name="EFaf_fuel1_totalnon_CO2" localSheetId="1">#REF!</definedName>
    <definedName name="EFaf_fuel1_totalnon_CO2">#REF!</definedName>
    <definedName name="EFaf_fuel2_CH4" localSheetId="2">#REF!</definedName>
    <definedName name="EFaf_fuel2_CH4" localSheetId="4">#REF!</definedName>
    <definedName name="EFaf_fuel2_CH4" localSheetId="1">#REF!</definedName>
    <definedName name="EFaf_fuel2_CH4">#REF!</definedName>
    <definedName name="EFaf_fuel2_cook_CH4">[1]Parameters!$D$185</definedName>
    <definedName name="EFaf_fuel2_cook_CO2" localSheetId="2">#REF!</definedName>
    <definedName name="EFaf_fuel2_cook_CO2" localSheetId="4">#REF!</definedName>
    <definedName name="EFaf_fuel2_cook_CO2" localSheetId="1">#REF!</definedName>
    <definedName name="EFaf_fuel2_cook_CO2">#REF!</definedName>
    <definedName name="EFaf_fuel2_cook_gas_i" localSheetId="2">#REF!</definedName>
    <definedName name="EFaf_fuel2_cook_gas_i" localSheetId="4">#REF!</definedName>
    <definedName name="EFaf_fuel2_cook_gas_i" localSheetId="1">#REF!</definedName>
    <definedName name="EFaf_fuel2_cook_gas_i">#REF!</definedName>
    <definedName name="EFaf_fuel2_cook_N2O">[1]Parameters!$D$186</definedName>
    <definedName name="EFaf_fuel2_N2O" localSheetId="2">#REF!</definedName>
    <definedName name="EFaf_fuel2_N2O" localSheetId="4">#REF!</definedName>
    <definedName name="EFaf_fuel2_N2O" localSheetId="1">#REF!</definedName>
    <definedName name="EFaf_fuel2_N2O">#REF!</definedName>
    <definedName name="EFaf_fuel2_prod_CH4">[1]Parameters!$D$181</definedName>
    <definedName name="EFaf_fuel2_prod_CO2" localSheetId="2">#REF!</definedName>
    <definedName name="EFaf_fuel2_prod_CO2" localSheetId="4">#REF!</definedName>
    <definedName name="EFaf_fuel2_prod_CO2" localSheetId="1">#REF!</definedName>
    <definedName name="EFaf_fuel2_prod_CO2">#REF!</definedName>
    <definedName name="EFaf_fuel2_prod_N2O">[1]Parameters!$D$182</definedName>
    <definedName name="EFaf_fuel2_totalCO2">[1]Parameters!$D$187</definedName>
    <definedName name="EFaf_fuel2_totalnon_CO2" localSheetId="2">#REF!</definedName>
    <definedName name="EFaf_fuel2_totalnon_CO2" localSheetId="4">#REF!</definedName>
    <definedName name="EFaf_fuel2_totalnon_CO2" localSheetId="1">#REF!</definedName>
    <definedName name="EFaf_fuel2_totalnon_CO2">#REF!</definedName>
    <definedName name="EFaf_fuel3_CH4" localSheetId="2">#REF!</definedName>
    <definedName name="EFaf_fuel3_CH4" localSheetId="4">#REF!</definedName>
    <definedName name="EFaf_fuel3_CH4" localSheetId="1">#REF!</definedName>
    <definedName name="EFaf_fuel3_CH4">#REF!</definedName>
    <definedName name="EFaf_fuel3_cook_CH4">[1]Parameters!$D$222</definedName>
    <definedName name="EFaf_fuel3_cook_CO2">[1]Parameters!$D$221</definedName>
    <definedName name="EFaf_fuel3_cook_N2O">[1]Parameters!$D$223</definedName>
    <definedName name="EFaf_fuel3_N2O" localSheetId="2">#REF!</definedName>
    <definedName name="EFaf_fuel3_N2O" localSheetId="4">#REF!</definedName>
    <definedName name="EFaf_fuel3_N2O" localSheetId="1">#REF!</definedName>
    <definedName name="EFaf_fuel3_N2O">#REF!</definedName>
    <definedName name="EFaf_fuel3_prod_CH4">[1]Parameters!$D$218</definedName>
    <definedName name="EFaf_fuel3_prod_CO2" localSheetId="2">#REF!</definedName>
    <definedName name="EFaf_fuel3_prod_CO2" localSheetId="4">#REF!</definedName>
    <definedName name="EFaf_fuel3_prod_CO2" localSheetId="1">#REF!</definedName>
    <definedName name="EFaf_fuel3_prod_CO2">#REF!</definedName>
    <definedName name="EFaf_fuel3_prod_N2O">[1]Parameters!$D$219</definedName>
    <definedName name="EFaf_fuel3_totalCO2">[1]Parameters!$D$224</definedName>
    <definedName name="EFaf_fuel3_totalnon_CO2" localSheetId="2">#REF!</definedName>
    <definedName name="EFaf_fuel3_totalnon_CO2" localSheetId="4">#REF!</definedName>
    <definedName name="EFaf_fuel3_totalnon_CO2" localSheetId="1">#REF!</definedName>
    <definedName name="EFaf_fuel3_totalnon_CO2">#REF!</definedName>
    <definedName name="EFaf_fule1_cook_CH4" localSheetId="2">#REF!</definedName>
    <definedName name="EFaf_fule1_cook_CH4" localSheetId="4">#REF!</definedName>
    <definedName name="EFaf_fule1_cook_CH4" localSheetId="1">#REF!</definedName>
    <definedName name="EFaf_fule1_cook_CH4">#REF!</definedName>
    <definedName name="EFaf_fule1_cook_CO2" localSheetId="2">#REF!</definedName>
    <definedName name="EFaf_fule1_cook_CO2" localSheetId="4">#REF!</definedName>
    <definedName name="EFaf_fule1_cook_CO2" localSheetId="1">#REF!</definedName>
    <definedName name="EFaf_fule1_cook_CO2">#REF!</definedName>
    <definedName name="EFaf_fule1_cook_N2O" localSheetId="2">#REF!</definedName>
    <definedName name="EFaf_fule1_cook_N2O" localSheetId="4">#REF!</definedName>
    <definedName name="EFaf_fule1_cook_N2O" localSheetId="1">#REF!</definedName>
    <definedName name="EFaf_fule1_cook_N2O">#REF!</definedName>
    <definedName name="EFaf_fule1_prod_CH4" localSheetId="2">#REF!</definedName>
    <definedName name="EFaf_fule1_prod_CH4" localSheetId="4">#REF!</definedName>
    <definedName name="EFaf_fule1_prod_CH4" localSheetId="1">#REF!</definedName>
    <definedName name="EFaf_fule1_prod_CH4">#REF!</definedName>
    <definedName name="EFaf_fule1_prod_CO2" localSheetId="2">#REF!</definedName>
    <definedName name="EFaf_fule1_prod_CO2" localSheetId="4">#REF!</definedName>
    <definedName name="EFaf_fule1_prod_CO2" localSheetId="1">#REF!</definedName>
    <definedName name="EFaf_fule1_prod_CO2">#REF!</definedName>
    <definedName name="EFaf_fule1_prod_N2O" localSheetId="2">#REF!</definedName>
    <definedName name="EFaf_fule1_prod_N2O" localSheetId="4">#REF!</definedName>
    <definedName name="EFaf_fule1_prod_N2O" localSheetId="1">#REF!</definedName>
    <definedName name="EFaf_fule1_prod_N2O">#REF!</definedName>
    <definedName name="EFaf_fule1_totalCO2" localSheetId="2">#REF!</definedName>
    <definedName name="EFaf_fule1_totalCO2" localSheetId="4">#REF!</definedName>
    <definedName name="EFaf_fule1_totalCO2" localSheetId="1">#REF!</definedName>
    <definedName name="EFaf_fule1_totalCO2">#REF!</definedName>
    <definedName name="EFaf_fule1_totalnon_CO2" localSheetId="2">#REF!</definedName>
    <definedName name="EFaf_fule1_totalnon_CO2" localSheetId="4">#REF!</definedName>
    <definedName name="EFaf_fule1_totalnon_CO2" localSheetId="1">#REF!</definedName>
    <definedName name="EFaf_fule1_totalnon_CO2">#REF!</definedName>
    <definedName name="EFaf_prod_co2_fuel1" localSheetId="2">#REF!</definedName>
    <definedName name="EFaf_prod_co2_fuel1" localSheetId="4">#REF!</definedName>
    <definedName name="EFaf_prod_co2_fuel1" localSheetId="1">#REF!</definedName>
    <definedName name="EFaf_prod_co2_fuel1">#REF!</definedName>
    <definedName name="EFaf_prod_co2_fuel2" localSheetId="2">#REF!</definedName>
    <definedName name="EFaf_prod_co2_fuel2" localSheetId="4">#REF!</definedName>
    <definedName name="EFaf_prod_co2_fuel2" localSheetId="1">#REF!</definedName>
    <definedName name="EFaf_prod_co2_fuel2">#REF!</definedName>
    <definedName name="EFaf_prod_co2_fuel3" localSheetId="2">#REF!</definedName>
    <definedName name="EFaf_prod_co2_fuel3" localSheetId="4">#REF!</definedName>
    <definedName name="EFaf_prod_co2_fuel3" localSheetId="1">#REF!</definedName>
    <definedName name="EFaf_prod_co2_fuel3">#REF!</definedName>
    <definedName name="EFbl_bio1_cook_CH4">[1]Parameters!$D$25</definedName>
    <definedName name="EFbl_bio1_cook_CO2">[1]Parameters!$D$24</definedName>
    <definedName name="EFbl_bio1_cook_N2O">[1]Parameters!$D$26</definedName>
    <definedName name="EFbl_bio1_prod_CH4">[1]Parameters!$D$21</definedName>
    <definedName name="EFbl_bio1_prod_CO2" localSheetId="2">#REF!</definedName>
    <definedName name="EFbl_bio1_prod_CO2" localSheetId="4">#REF!</definedName>
    <definedName name="EFbl_bio1_prod_CO2" localSheetId="1">#REF!</definedName>
    <definedName name="EFbl_bio1_prod_CO2">#REF!</definedName>
    <definedName name="EFbl_bio1_prod_N2O" localSheetId="2">#REF!</definedName>
    <definedName name="EFbl_bio1_prod_N2O" localSheetId="4">#REF!</definedName>
    <definedName name="EFbl_bio1_prod_N2O" localSheetId="1">#REF!</definedName>
    <definedName name="EFbl_bio1_prod_N2O">#REF!</definedName>
    <definedName name="EFbl_bio1_totalCO2">[1]Parameters!$D$27</definedName>
    <definedName name="EFbl_bio1_totalnon_CO2" localSheetId="2">#REF!</definedName>
    <definedName name="EFbl_bio1_totalnon_CO2" localSheetId="4">#REF!</definedName>
    <definedName name="EFbl_bio1_totalnon_CO2" localSheetId="1">#REF!</definedName>
    <definedName name="EFbl_bio1_totalnon_CO2">#REF!</definedName>
    <definedName name="EFbl_bio2_cook_CH4">[1]Parameters!$D$62</definedName>
    <definedName name="EFbl_bio2_cook_CO2" localSheetId="2">#REF!</definedName>
    <definedName name="EFbl_bio2_cook_CO2" localSheetId="4">#REF!</definedName>
    <definedName name="EFbl_bio2_cook_CO2" localSheetId="1">#REF!</definedName>
    <definedName name="EFbl_bio2_cook_CO2">#REF!</definedName>
    <definedName name="EFbl_bio2_cook_N2O">[1]Parameters!$D$63</definedName>
    <definedName name="EFbl_bio2_prod_CH4">[1]Parameters!$D$58</definedName>
    <definedName name="EFbl_bio2_prod_CO2" localSheetId="2">#REF!</definedName>
    <definedName name="EFbl_bio2_prod_CO2" localSheetId="4">#REF!</definedName>
    <definedName name="EFbl_bio2_prod_CO2" localSheetId="1">#REF!</definedName>
    <definedName name="EFbl_bio2_prod_CO2">#REF!</definedName>
    <definedName name="EFbl_bio2_prod_N2O">[1]Parameters!$D$59</definedName>
    <definedName name="EFbl_bio2_total_CO2" localSheetId="2">#REF!</definedName>
    <definedName name="EFbl_bio2_total_CO2" localSheetId="4">#REF!</definedName>
    <definedName name="EFbl_bio2_total_CO2" localSheetId="1">#REF!</definedName>
    <definedName name="EFbl_bio2_total_CO2">#REF!</definedName>
    <definedName name="EFbl_bio2_totalCO2">[1]Parameters!$D$64</definedName>
    <definedName name="EFbl_bio2_totalnon_CO2" localSheetId="2">#REF!</definedName>
    <definedName name="EFbl_bio2_totalnon_CO2" localSheetId="4">#REF!</definedName>
    <definedName name="EFbl_bio2_totalnon_CO2" localSheetId="1">#REF!</definedName>
    <definedName name="EFbl_bio2_totalnon_CO2">#REF!</definedName>
    <definedName name="EFbl_bio3_cook_CH4">[1]Parameters!$D$111</definedName>
    <definedName name="EFbl_bio3_cook_CO2">[1]Parameters!$D$110</definedName>
    <definedName name="EFbl_bio3_cook_N2O">[1]Parameters!$D$112</definedName>
    <definedName name="EFbl_bio3_prod_CH4">[1]Parameters!$D$107</definedName>
    <definedName name="EFbl_bio3_prod_CO2" localSheetId="2">#REF!</definedName>
    <definedName name="EFbl_bio3_prod_CO2" localSheetId="4">#REF!</definedName>
    <definedName name="EFbl_bio3_prod_CO2" localSheetId="1">#REF!</definedName>
    <definedName name="EFbl_bio3_prod_CO2">#REF!</definedName>
    <definedName name="EFbl_bio3_prod_N2O">[1]Parameters!$D$108</definedName>
    <definedName name="EFbl_bio3_totalCO2">[1]Parameters!$D$113</definedName>
    <definedName name="EFbl_bio3_totalnon_CO2" localSheetId="2">#REF!</definedName>
    <definedName name="EFbl_bio3_totalnon_CO2" localSheetId="4">#REF!</definedName>
    <definedName name="EFbl_bio3_totalnon_CO2" localSheetId="1">#REF!</definedName>
    <definedName name="EFbl_bio3_totalnon_CO2">#REF!</definedName>
    <definedName name="EFpj_bio1_cook_CH4">[1]Parameters!$J$25</definedName>
    <definedName name="EFpj_bio1_cook_CO2" localSheetId="2">#REF!</definedName>
    <definedName name="EFpj_bio1_cook_CO2" localSheetId="4">#REF!</definedName>
    <definedName name="EFpj_bio1_cook_CO2" localSheetId="1">#REF!</definedName>
    <definedName name="EFpj_bio1_cook_CO2">#REF!</definedName>
    <definedName name="EFpj_bio1_cook_N2O">[1]Parameters!$J$26</definedName>
    <definedName name="EFpj_bio1_prod_CH4">[1]Parameters!$J$21</definedName>
    <definedName name="EFpj_bio1_prod_CO2" localSheetId="2">#REF!</definedName>
    <definedName name="EFpj_bio1_prod_CO2" localSheetId="4">#REF!</definedName>
    <definedName name="EFpj_bio1_prod_CO2" localSheetId="1">#REF!</definedName>
    <definedName name="EFpj_bio1_prod_CO2">#REF!</definedName>
    <definedName name="EFpj_bio1_prod_N2O">[1]Parameters!$J$22</definedName>
    <definedName name="EFpj_bio1_totalCO2">[1]Parameters!$J$27</definedName>
    <definedName name="EFpj_bio1_totalnon_CO2" localSheetId="2">#REF!</definedName>
    <definedName name="EFpj_bio1_totalnon_CO2" localSheetId="4">#REF!</definedName>
    <definedName name="EFpj_bio1_totalnon_CO2" localSheetId="1">#REF!</definedName>
    <definedName name="EFpj_bio1_totalnon_CO2">#REF!</definedName>
    <definedName name="EFpj_bio2_cook_CH4">[1]Parameters!$J$62</definedName>
    <definedName name="EFpj_bio2_cook_CO2" localSheetId="2">#REF!</definedName>
    <definedName name="EFpj_bio2_cook_CO2" localSheetId="4">#REF!</definedName>
    <definedName name="EFpj_bio2_cook_CO2" localSheetId="1">#REF!</definedName>
    <definedName name="EFpj_bio2_cook_CO2">#REF!</definedName>
    <definedName name="EFpj_bio2_cook_gas_i" localSheetId="2">#REF!</definedName>
    <definedName name="EFpj_bio2_cook_gas_i" localSheetId="4">#REF!</definedName>
    <definedName name="EFpj_bio2_cook_gas_i" localSheetId="1">#REF!</definedName>
    <definedName name="EFpj_bio2_cook_gas_i">#REF!</definedName>
    <definedName name="EFpj_bio2_cook_N2O">[1]Parameters!$J$63</definedName>
    <definedName name="EFpj_bio2_prod_CH4">[1]Parameters!$J$58</definedName>
    <definedName name="EFpj_bio2_prod_CO2" localSheetId="2">#REF!</definedName>
    <definedName name="EFpj_bio2_prod_CO2" localSheetId="4">#REF!</definedName>
    <definedName name="EFpj_bio2_prod_CO2" localSheetId="1">#REF!</definedName>
    <definedName name="EFpj_bio2_prod_CO2">#REF!</definedName>
    <definedName name="EFpj_bio2_prod_N2O">[1]Parameters!$J$59</definedName>
    <definedName name="EFpj_bio2_totalCO2">[1]Parameters!$J$64</definedName>
    <definedName name="EFpj_bio2_totalnon_CO2" localSheetId="2">#REF!</definedName>
    <definedName name="EFpj_bio2_totalnon_CO2" localSheetId="4">#REF!</definedName>
    <definedName name="EFpj_bio2_totalnon_CO2" localSheetId="1">#REF!</definedName>
    <definedName name="EFpj_bio2_totalnon_CO2">#REF!</definedName>
    <definedName name="EFpj_bio3_cook_CH4">[1]Parameters!$J$111</definedName>
    <definedName name="EFpj_bio3_cook_CO2" localSheetId="2">#REF!</definedName>
    <definedName name="EFpj_bio3_cook_CO2" localSheetId="4">#REF!</definedName>
    <definedName name="EFpj_bio3_cook_CO2" localSheetId="1">#REF!</definedName>
    <definedName name="EFpj_bio3_cook_CO2">#REF!</definedName>
    <definedName name="EFpj_bio3_cook_gas_i" localSheetId="2">#REF!</definedName>
    <definedName name="EFpj_bio3_cook_gas_i" localSheetId="4">#REF!</definedName>
    <definedName name="EFpj_bio3_cook_gas_i" localSheetId="1">#REF!</definedName>
    <definedName name="EFpj_bio3_cook_gas_i">#REF!</definedName>
    <definedName name="EFpj_bio3_cook_N2O">[1]Parameters!$J$112</definedName>
    <definedName name="EFpj_bio3_prod_CH4">[1]Parameters!$J$107</definedName>
    <definedName name="EFpj_bio3_prod_CO2" localSheetId="2">#REF!</definedName>
    <definedName name="EFpj_bio3_prod_CO2" localSheetId="4">#REF!</definedName>
    <definedName name="EFpj_bio3_prod_CO2" localSheetId="1">#REF!</definedName>
    <definedName name="EFpj_bio3_prod_CO2">#REF!</definedName>
    <definedName name="EFpj_bio3_prod_N2O">[1]Parameters!$J$108</definedName>
    <definedName name="EFpj_bio3_totalCO2">[1]Parameters!$J$113</definedName>
    <definedName name="EFpj_bio3_totalnon_CO2" localSheetId="2">#REF!</definedName>
    <definedName name="EFpj_bio3_totalnon_CO2" localSheetId="4">#REF!</definedName>
    <definedName name="EFpj_bio3_totalnon_CO2" localSheetId="1">#REF!</definedName>
    <definedName name="EFpj_bio3_totalnon_CO2">#REF!</definedName>
    <definedName name="f" localSheetId="2">#REF!</definedName>
    <definedName name="f" localSheetId="4">#REF!</definedName>
    <definedName name="f" localSheetId="1">#REF!</definedName>
    <definedName name="f">#REF!</definedName>
    <definedName name="F_1" localSheetId="2">#REF!</definedName>
    <definedName name="F_1" localSheetId="4">#REF!</definedName>
    <definedName name="F_1" localSheetId="1">#REF!</definedName>
    <definedName name="F_1">#REF!</definedName>
    <definedName name="F_10">'[2]Shengchang Stove'!$H$14</definedName>
    <definedName name="F_11" localSheetId="2">'[1]HH Carbon Calculator'!#REF!</definedName>
    <definedName name="F_11" localSheetId="4">'[1]HH Carbon Calculator'!#REF!</definedName>
    <definedName name="F_11" localSheetId="1">'[1]HH Carbon Calculator'!#REF!</definedName>
    <definedName name="F_11">'[1]HH Carbon Calculator'!#REF!</definedName>
    <definedName name="F_12" localSheetId="2">'[1]HH Carbon Calculator'!#REF!</definedName>
    <definedName name="F_12" localSheetId="4">'[1]HH Carbon Calculator'!#REF!</definedName>
    <definedName name="F_12" localSheetId="1">'[1]HH Carbon Calculator'!#REF!</definedName>
    <definedName name="F_12">'[1]HH Carbon Calculator'!#REF!</definedName>
    <definedName name="F_13" localSheetId="2">'[1]HH Carbon Calculator'!#REF!</definedName>
    <definedName name="F_13" localSheetId="4">'[1]HH Carbon Calculator'!#REF!</definedName>
    <definedName name="F_13" localSheetId="1">'[1]HH Carbon Calculator'!#REF!</definedName>
    <definedName name="F_13">'[1]HH Carbon Calculator'!#REF!</definedName>
    <definedName name="F_2" localSheetId="2">#REF!</definedName>
    <definedName name="F_2" localSheetId="4">#REF!</definedName>
    <definedName name="F_2" localSheetId="1">#REF!</definedName>
    <definedName name="F_2">#REF!</definedName>
    <definedName name="F_3" localSheetId="2">#REF!</definedName>
    <definedName name="F_3" localSheetId="4">#REF!</definedName>
    <definedName name="F_3" localSheetId="1">#REF!</definedName>
    <definedName name="F_3">#REF!</definedName>
    <definedName name="F_4" localSheetId="2">#REF!</definedName>
    <definedName name="F_4" localSheetId="4">#REF!</definedName>
    <definedName name="F_4" localSheetId="1">#REF!</definedName>
    <definedName name="F_4">#REF!</definedName>
    <definedName name="F_5" localSheetId="2">'[1]HH Carbon Calculator'!#REF!</definedName>
    <definedName name="F_5" localSheetId="4">'[1]HH Carbon Calculator'!#REF!</definedName>
    <definedName name="F_5" localSheetId="1">'[1]HH Carbon Calculator'!#REF!</definedName>
    <definedName name="F_5">'[1]HH Carbon Calculator'!#REF!</definedName>
    <definedName name="F_6" localSheetId="2">#REF!</definedName>
    <definedName name="F_6" localSheetId="4">#REF!</definedName>
    <definedName name="F_6" localSheetId="1">#REF!</definedName>
    <definedName name="F_6">#REF!</definedName>
    <definedName name="F_7" localSheetId="2">'[1]HH Carbon Calculator'!#REF!</definedName>
    <definedName name="F_7" localSheetId="4">'[1]HH Carbon Calculator'!#REF!</definedName>
    <definedName name="F_7" localSheetId="1">'[1]HH Carbon Calculator'!#REF!</definedName>
    <definedName name="F_7">'[1]HH Carbon Calculator'!#REF!</definedName>
    <definedName name="F_8" localSheetId="2">#REF!</definedName>
    <definedName name="F_8" localSheetId="4">#REF!</definedName>
    <definedName name="F_8" localSheetId="1">#REF!</definedName>
    <definedName name="F_8">#REF!</definedName>
    <definedName name="F_9" localSheetId="2">#REF!</definedName>
    <definedName name="F_9" localSheetId="4">#REF!</definedName>
    <definedName name="F_9" localSheetId="1">#REF!</definedName>
    <definedName name="F_9">#REF!</definedName>
    <definedName name="Fbl_bio1_10thyr">[1]Parameters!$D$40</definedName>
    <definedName name="Fbl_bio1_1styr">[1]Parameters!$D$31</definedName>
    <definedName name="Fbl_bio1_2ndyr">[1]Parameters!$D$32</definedName>
    <definedName name="Fbl_bio1_3rdyr">[1]Parameters!$D$33</definedName>
    <definedName name="Fbl_bio1_4thyr">[1]Parameters!$D$34</definedName>
    <definedName name="Fbl_bio1_5thyr">[1]Parameters!$D$35</definedName>
    <definedName name="Fbl_bio1_6thyr">[1]Parameters!$D$36</definedName>
    <definedName name="Fbl_bio1_7thyr">[1]Parameters!$D$37</definedName>
    <definedName name="Fbl_bio1_8thyr">[1]Parameters!$D$38</definedName>
    <definedName name="Fbl_bio1_9thyr">[1]Parameters!$D$39</definedName>
    <definedName name="Fbl_bio2_10thyr">[1]Parameters!$D$77</definedName>
    <definedName name="Fbl_bio2_1styr">[1]Parameters!$D$68</definedName>
    <definedName name="Fbl_bio2_2ndyr">[1]Parameters!$D$69</definedName>
    <definedName name="Fbl_bio2_3rdyr">[1]Parameters!$D$70</definedName>
    <definedName name="Fbl_bio2_4thyr">[1]Parameters!$D$71</definedName>
    <definedName name="Fbl_bio2_5thyr">[1]Parameters!$D$72</definedName>
    <definedName name="Fbl_bio2_6thyr">[1]Parameters!$D$73</definedName>
    <definedName name="Fbl_bio2_7thyr">[1]Parameters!$D$74</definedName>
    <definedName name="Fbl_bio2_8thyr">[1]Parameters!$D$75</definedName>
    <definedName name="Fbl_bio2_9thyr">[1]Parameters!$D$76</definedName>
    <definedName name="Fbl_bio3_10thyr">[1]Parameters!$D$126</definedName>
    <definedName name="Fbl_bio3_1styr">[1]Parameters!$D$117</definedName>
    <definedName name="Fbl_bio3_2ndyr">[1]Parameters!$D$118</definedName>
    <definedName name="Fbl_bio3_3rdyr">[1]Parameters!$D$119</definedName>
    <definedName name="Fbl_bio3_4thyr">[1]Parameters!$D$120</definedName>
    <definedName name="Fbl_bio3_5thyr">[1]Parameters!$D$121</definedName>
    <definedName name="Fbl_bio3_6thyr">[1]Parameters!$D$122</definedName>
    <definedName name="Fbl_bio3_7thyr">[1]Parameters!$D$123</definedName>
    <definedName name="Fbl_bio3_8thyr">[1]Parameters!$D$124</definedName>
    <definedName name="Fbl_bio3_9thyr">[1]Parameters!$D$125</definedName>
    <definedName name="Fpj_bio1_10thyr">[1]Parameters!$J$40</definedName>
    <definedName name="Fpj_bio1_1styr">[1]Parameters!$J$31</definedName>
    <definedName name="Fpj_bio1_2ndyr">[1]Parameters!$J$32</definedName>
    <definedName name="Fpj_bio1_3rdyr">[1]Parameters!$J$33</definedName>
    <definedName name="Fpj_bio1_4thyr">[1]Parameters!$J$34</definedName>
    <definedName name="Fpj_bio1_5thyr">[1]Parameters!$J$35</definedName>
    <definedName name="Fpj_bio1_6thyr">[1]Parameters!$J$36</definedName>
    <definedName name="Fpj_bio1_7thyr">[1]Parameters!$J$37</definedName>
    <definedName name="Fpj_bio1_8thyr">[1]Parameters!$J$38</definedName>
    <definedName name="Fpj_bio1_9thyr">[1]Parameters!$J$39</definedName>
    <definedName name="Fpj_bio2_10thyr">[1]Parameters!$J$77</definedName>
    <definedName name="Fpj_bio2_1styr">[1]Parameters!$J$68</definedName>
    <definedName name="Fpj_bio2_2ndyr">[1]Parameters!$J$69</definedName>
    <definedName name="Fpj_bio2_3rdyr">[1]Parameters!$J$70</definedName>
    <definedName name="Fpj_bio2_4thyr">[1]Parameters!$J$71</definedName>
    <definedName name="Fpj_bio2_5thyr">[1]Parameters!$J$72</definedName>
    <definedName name="Fpj_bio2_6thyr">[1]Parameters!$J$73</definedName>
    <definedName name="Fpj_bio2_7thyr">[1]Parameters!$J$74</definedName>
    <definedName name="Fpj_bio2_8thyr">[1]Parameters!$J$75</definedName>
    <definedName name="Fpj_bio2_9thyr">[1]Parameters!$J$76</definedName>
    <definedName name="Fpj_bio3_10thyr">[1]Parameters!$J$126</definedName>
    <definedName name="Fpj_bio3_1styr">[1]Parameters!$J$117</definedName>
    <definedName name="Fpj_bio3_2ndyr">[1]Parameters!$J$118</definedName>
    <definedName name="Fpj_bio3_3rdyr">[1]Parameters!$J$119</definedName>
    <definedName name="Fpj_bio3_4thyr">[1]Parameters!$J$120</definedName>
    <definedName name="Fpj_bio3_5thyr">[1]Parameters!$J$121</definedName>
    <definedName name="Fpj_bio3_6thyr">[1]Parameters!$J$122</definedName>
    <definedName name="Fpj_bio3_7thyr">[1]Parameters!$J$123</definedName>
    <definedName name="Fpj_bio3_8thyr">[1]Parameters!$J$124</definedName>
    <definedName name="Fpj_bio3_9thyr">[1]Parameters!$J$125</definedName>
    <definedName name="Fuel_adj">'[1]HH Carbon Calculator'!$W$64</definedName>
    <definedName name="grate" localSheetId="2">#REF!</definedName>
    <definedName name="grate" localSheetId="4">#REF!</definedName>
    <definedName name="grate" localSheetId="1">#REF!</definedName>
    <definedName name="grate">#REF!</definedName>
    <definedName name="Initial_sales" localSheetId="2">#REF!</definedName>
    <definedName name="Initial_sales" localSheetId="4">#REF!</definedName>
    <definedName name="Initial_sales" localSheetId="1">#REF!</definedName>
    <definedName name="Initial_sales">#REF!</definedName>
    <definedName name="L_1" localSheetId="2">#REF!</definedName>
    <definedName name="L_1" localSheetId="4">#REF!</definedName>
    <definedName name="L_1" localSheetId="1">#REF!</definedName>
    <definedName name="L_1">#REF!</definedName>
    <definedName name="L_10" localSheetId="2">#REF!</definedName>
    <definedName name="L_10" localSheetId="4">#REF!</definedName>
    <definedName name="L_10" localSheetId="1">#REF!</definedName>
    <definedName name="L_10">#REF!</definedName>
    <definedName name="L_11" localSheetId="2">'[1]HH Carbon Calculator'!#REF!</definedName>
    <definedName name="L_11" localSheetId="4">'[1]HH Carbon Calculator'!#REF!</definedName>
    <definedName name="L_11" localSheetId="1">'[1]HH Carbon Calculator'!#REF!</definedName>
    <definedName name="L_11">'[1]HH Carbon Calculator'!#REF!</definedName>
    <definedName name="L_12" localSheetId="2">'[1]HH Carbon Calculator'!#REF!</definedName>
    <definedName name="L_12" localSheetId="4">'[1]HH Carbon Calculator'!#REF!</definedName>
    <definedName name="L_12" localSheetId="1">'[1]HH Carbon Calculator'!#REF!</definedName>
    <definedName name="L_12">'[1]HH Carbon Calculator'!#REF!</definedName>
    <definedName name="L_13" localSheetId="2">'[1]HH Carbon Calculator'!#REF!</definedName>
    <definedName name="L_13" localSheetId="4">'[1]HH Carbon Calculator'!#REF!</definedName>
    <definedName name="L_13" localSheetId="1">'[1]HH Carbon Calculator'!#REF!</definedName>
    <definedName name="L_13">'[1]HH Carbon Calculator'!#REF!</definedName>
    <definedName name="L_2" localSheetId="2">#REF!</definedName>
    <definedName name="L_2" localSheetId="4">#REF!</definedName>
    <definedName name="L_2" localSheetId="1">#REF!</definedName>
    <definedName name="L_2">#REF!</definedName>
    <definedName name="L_3" localSheetId="2">#REF!</definedName>
    <definedName name="L_3" localSheetId="4">#REF!</definedName>
    <definedName name="L_3" localSheetId="1">#REF!</definedName>
    <definedName name="L_3">#REF!</definedName>
    <definedName name="L_4" localSheetId="2">#REF!</definedName>
    <definedName name="L_4" localSheetId="4">#REF!</definedName>
    <definedName name="L_4" localSheetId="1">#REF!</definedName>
    <definedName name="L_4">#REF!</definedName>
    <definedName name="L_5" localSheetId="2">'[1]HH Carbon Calculator'!#REF!</definedName>
    <definedName name="L_5" localSheetId="4">'[1]HH Carbon Calculator'!#REF!</definedName>
    <definedName name="L_5" localSheetId="1">'[1]HH Carbon Calculator'!#REF!</definedName>
    <definedName name="L_5">'[1]HH Carbon Calculator'!#REF!</definedName>
    <definedName name="L_6" localSheetId="2">#REF!</definedName>
    <definedName name="L_6" localSheetId="4">#REF!</definedName>
    <definedName name="L_6" localSheetId="1">#REF!</definedName>
    <definedName name="L_6">#REF!</definedName>
    <definedName name="L_7" localSheetId="2">'[1]HH Carbon Calculator'!#REF!</definedName>
    <definedName name="L_7" localSheetId="4">'[1]HH Carbon Calculator'!#REF!</definedName>
    <definedName name="L_7" localSheetId="1">'[1]HH Carbon Calculator'!#REF!</definedName>
    <definedName name="L_7">'[1]HH Carbon Calculator'!#REF!</definedName>
    <definedName name="L_8" localSheetId="2">#REF!</definedName>
    <definedName name="L_8" localSheetId="4">#REF!</definedName>
    <definedName name="L_8" localSheetId="1">#REF!</definedName>
    <definedName name="L_8">#REF!</definedName>
    <definedName name="L_9" localSheetId="2">#REF!</definedName>
    <definedName name="L_9" localSheetId="4">#REF!</definedName>
    <definedName name="L_9" localSheetId="1">#REF!</definedName>
    <definedName name="L_9">#REF!</definedName>
    <definedName name="LE_yr1">[1]Parameters!$V$8</definedName>
    <definedName name="LE_yr10">[1]Parameters!$V$17</definedName>
    <definedName name="LE_yr2">[1]Parameters!$V$9</definedName>
    <definedName name="LE_yr3">[1]Parameters!$V$10</definedName>
    <definedName name="LE_yr4">[1]Parameters!$V$11</definedName>
    <definedName name="LE_yr5">[1]Parameters!$V$12</definedName>
    <definedName name="LE_yr6">[1]Parameters!$V$13</definedName>
    <definedName name="LE_yr7">[1]Parameters!$V$14</definedName>
    <definedName name="LE_yr8">[1]Parameters!$V$15</definedName>
    <definedName name="LE_yr9">[1]Parameters!$V$16</definedName>
    <definedName name="leakage" localSheetId="2">#REF!</definedName>
    <definedName name="leakage" localSheetId="4">#REF!</definedName>
    <definedName name="leakage" localSheetId="1">#REF!</definedName>
    <definedName name="leakage">#REF!</definedName>
    <definedName name="m" localSheetId="2">#REF!</definedName>
    <definedName name="m" localSheetId="4">#REF!</definedName>
    <definedName name="m" localSheetId="1">#REF!</definedName>
    <definedName name="m">#REF!</definedName>
    <definedName name="n" localSheetId="2">#REF!</definedName>
    <definedName name="n" localSheetId="4">#REF!</definedName>
    <definedName name="n" localSheetId="1">#REF!</definedName>
    <definedName name="n">#REF!</definedName>
    <definedName name="nonCO2cook" localSheetId="2">#REF!</definedName>
    <definedName name="nonCO2cook" localSheetId="4">#REF!</definedName>
    <definedName name="nonCO2cook" localSheetId="1">#REF!</definedName>
    <definedName name="nonCO2cook">#REF!</definedName>
    <definedName name="nonCO2prod" localSheetId="2">#REF!</definedName>
    <definedName name="nonCO2prod" localSheetId="4">#REF!</definedName>
    <definedName name="nonCO2prod" localSheetId="1">#REF!</definedName>
    <definedName name="nonCO2prod">#REF!</definedName>
    <definedName name="nrb_1" localSheetId="2">#REF!</definedName>
    <definedName name="nrb_1" localSheetId="4">#REF!</definedName>
    <definedName name="nrb_1" localSheetId="1">#REF!</definedName>
    <definedName name="nrb_1">#REF!</definedName>
    <definedName name="nrb_10" localSheetId="2">#REF!</definedName>
    <definedName name="nrb_10" localSheetId="4">#REF!</definedName>
    <definedName name="nrb_10" localSheetId="1">#REF!</definedName>
    <definedName name="nrb_10">#REF!</definedName>
    <definedName name="nrb_11" localSheetId="2">'[1]HH Carbon Calculator'!#REF!</definedName>
    <definedName name="nrb_11" localSheetId="4">'[1]HH Carbon Calculator'!#REF!</definedName>
    <definedName name="nrb_11" localSheetId="1">'[1]HH Carbon Calculator'!#REF!</definedName>
    <definedName name="nrb_11">'[1]HH Carbon Calculator'!#REF!</definedName>
    <definedName name="nrb_12" localSheetId="2">'[1]HH Carbon Calculator'!#REF!</definedName>
    <definedName name="nrb_12" localSheetId="4">'[1]HH Carbon Calculator'!#REF!</definedName>
    <definedName name="nrb_12" localSheetId="1">'[1]HH Carbon Calculator'!#REF!</definedName>
    <definedName name="nrb_12">'[1]HH Carbon Calculator'!#REF!</definedName>
    <definedName name="nrb_13" localSheetId="2">'[1]HH Carbon Calculator'!#REF!</definedName>
    <definedName name="nrb_13" localSheetId="4">'[1]HH Carbon Calculator'!#REF!</definedName>
    <definedName name="nrb_13" localSheetId="1">'[1]HH Carbon Calculator'!#REF!</definedName>
    <definedName name="nrb_13">'[1]HH Carbon Calculator'!#REF!</definedName>
    <definedName name="nrb_2" localSheetId="2">#REF!</definedName>
    <definedName name="nrb_2" localSheetId="4">#REF!</definedName>
    <definedName name="nrb_2" localSheetId="1">#REF!</definedName>
    <definedName name="nrb_2">#REF!</definedName>
    <definedName name="nrb_3" localSheetId="2">#REF!</definedName>
    <definedName name="nrb_3" localSheetId="4">#REF!</definedName>
    <definedName name="nrb_3" localSheetId="1">#REF!</definedName>
    <definedName name="nrb_3">#REF!</definedName>
    <definedName name="nrb_4" localSheetId="2">#REF!</definedName>
    <definedName name="nrb_4" localSheetId="4">#REF!</definedName>
    <definedName name="nrb_4" localSheetId="1">#REF!</definedName>
    <definedName name="nrb_4">#REF!</definedName>
    <definedName name="nrb_5" localSheetId="2">'[1]HH Carbon Calculator'!#REF!</definedName>
    <definedName name="nrb_5" localSheetId="4">'[1]HH Carbon Calculator'!#REF!</definedName>
    <definedName name="nrb_5" localSheetId="1">'[1]HH Carbon Calculator'!#REF!</definedName>
    <definedName name="nrb_5">'[1]HH Carbon Calculator'!#REF!</definedName>
    <definedName name="nrb_6" localSheetId="2">#REF!</definedName>
    <definedName name="nrb_6" localSheetId="4">#REF!</definedName>
    <definedName name="nrb_6" localSheetId="1">#REF!</definedName>
    <definedName name="nrb_6">#REF!</definedName>
    <definedName name="nrb_7" localSheetId="2">'[1]HH Carbon Calculator'!#REF!</definedName>
    <definedName name="nrb_7" localSheetId="4">'[1]HH Carbon Calculator'!#REF!</definedName>
    <definedName name="nrb_7" localSheetId="1">'[1]HH Carbon Calculator'!#REF!</definedName>
    <definedName name="nrb_7">'[1]HH Carbon Calculator'!#REF!</definedName>
    <definedName name="nrb_8" localSheetId="2">#REF!</definedName>
    <definedName name="nrb_8" localSheetId="4">#REF!</definedName>
    <definedName name="nrb_8" localSheetId="1">#REF!</definedName>
    <definedName name="nrb_8">#REF!</definedName>
    <definedName name="nrb_9" localSheetId="2">#REF!</definedName>
    <definedName name="nrb_9" localSheetId="4">#REF!</definedName>
    <definedName name="nrb_9" localSheetId="1">#REF!</definedName>
    <definedName name="nrb_9">#REF!</definedName>
    <definedName name="price" localSheetId="2">#REF!</definedName>
    <definedName name="price" localSheetId="4">#REF!</definedName>
    <definedName name="price" localSheetId="1">#REF!</definedName>
    <definedName name="price">#REF!</definedName>
    <definedName name="reduction" localSheetId="2">#REF!</definedName>
    <definedName name="reduction" localSheetId="4">#REF!</definedName>
    <definedName name="reduction" localSheetId="1">#REF!</definedName>
    <definedName name="reduction">#REF!</definedName>
    <definedName name="rmb" localSheetId="2">#REF!</definedName>
    <definedName name="rmb" localSheetId="4">#REF!</definedName>
    <definedName name="rmb" localSheetId="1">#REF!</definedName>
    <definedName name="rmb">#REF!</definedName>
    <definedName name="s" localSheetId="2">#REF!</definedName>
    <definedName name="s" localSheetId="4">#REF!</definedName>
    <definedName name="s" localSheetId="1">#REF!</definedName>
    <definedName name="s">#REF!</definedName>
    <definedName name="start_year" localSheetId="2">#REF!</definedName>
    <definedName name="start_year" localSheetId="4">#REF!</definedName>
    <definedName name="start_year" localSheetId="1">#REF!</definedName>
    <definedName name="start_year">#REF!</definedName>
    <definedName name="Subsidized_price" localSheetId="2">'[1]HH Carbon Calculator'!#REF!</definedName>
    <definedName name="Subsidized_price" localSheetId="4">'[1]HH Carbon Calculator'!#REF!</definedName>
    <definedName name="Subsidized_price" localSheetId="1">'[1]HH Carbon Calculator'!#REF!</definedName>
    <definedName name="Subsidized_price">'[1]HH Carbon Calculator'!#REF!</definedName>
    <definedName name="subsidy" localSheetId="2">#REF!</definedName>
    <definedName name="subsidy" localSheetId="4">#REF!</definedName>
    <definedName name="subsidy" localSheetId="1">#REF!</definedName>
    <definedName name="subsidy">#REF!</definedName>
    <definedName name="totalCO2" localSheetId="2">#REF!</definedName>
    <definedName name="totalCO2" localSheetId="4">#REF!</definedName>
    <definedName name="totalCO2" localSheetId="1">#REF!</definedName>
    <definedName name="totalCO2">#REF!</definedName>
    <definedName name="U_1" localSheetId="2">#REF!</definedName>
    <definedName name="U_1" localSheetId="4">#REF!</definedName>
    <definedName name="U_1" localSheetId="1">#REF!</definedName>
    <definedName name="U_1">#REF!</definedName>
    <definedName name="U_10">'[2]Shengchang Stove'!$I$14</definedName>
    <definedName name="U_11" localSheetId="2">'[1]HH Carbon Calculator'!#REF!</definedName>
    <definedName name="U_11" localSheetId="4">'[1]HH Carbon Calculator'!#REF!</definedName>
    <definedName name="U_11" localSheetId="1">'[1]HH Carbon Calculator'!#REF!</definedName>
    <definedName name="U_11">'[1]HH Carbon Calculator'!#REF!</definedName>
    <definedName name="U_12" localSheetId="2">'[1]HH Carbon Calculator'!#REF!</definedName>
    <definedName name="U_12" localSheetId="4">'[1]HH Carbon Calculator'!#REF!</definedName>
    <definedName name="U_12" localSheetId="1">'[1]HH Carbon Calculator'!#REF!</definedName>
    <definedName name="U_12">'[1]HH Carbon Calculator'!#REF!</definedName>
    <definedName name="U_13" localSheetId="2">'[1]HH Carbon Calculator'!#REF!</definedName>
    <definedName name="U_13" localSheetId="4">'[1]HH Carbon Calculator'!#REF!</definedName>
    <definedName name="U_13" localSheetId="1">'[1]HH Carbon Calculator'!#REF!</definedName>
    <definedName name="U_13">'[1]HH Carbon Calculator'!#REF!</definedName>
    <definedName name="U_2" localSheetId="2">#REF!</definedName>
    <definedName name="U_2" localSheetId="4">#REF!</definedName>
    <definedName name="U_2" localSheetId="1">#REF!</definedName>
    <definedName name="U_2">#REF!</definedName>
    <definedName name="U_3" localSheetId="2">#REF!</definedName>
    <definedName name="U_3" localSheetId="4">#REF!</definedName>
    <definedName name="U_3" localSheetId="1">#REF!</definedName>
    <definedName name="U_3">#REF!</definedName>
    <definedName name="U_4" localSheetId="2">#REF!</definedName>
    <definedName name="U_4" localSheetId="4">#REF!</definedName>
    <definedName name="U_4" localSheetId="1">#REF!</definedName>
    <definedName name="U_4">#REF!</definedName>
    <definedName name="U_5" localSheetId="2">'[1]HH Carbon Calculator'!#REF!</definedName>
    <definedName name="U_5" localSheetId="4">'[1]HH Carbon Calculator'!#REF!</definedName>
    <definedName name="U_5" localSheetId="1">'[1]HH Carbon Calculator'!#REF!</definedName>
    <definedName name="U_5">'[1]HH Carbon Calculator'!#REF!</definedName>
    <definedName name="U_6" localSheetId="2">#REF!</definedName>
    <definedName name="U_6" localSheetId="4">#REF!</definedName>
    <definedName name="U_6" localSheetId="1">#REF!</definedName>
    <definedName name="U_6">#REF!</definedName>
    <definedName name="U_7" localSheetId="2">'[1]HH Carbon Calculator'!#REF!</definedName>
    <definedName name="U_7" localSheetId="4">'[1]HH Carbon Calculator'!#REF!</definedName>
    <definedName name="U_7" localSheetId="1">'[1]HH Carbon Calculator'!#REF!</definedName>
    <definedName name="U_7">'[1]HH Carbon Calculator'!#REF!</definedName>
    <definedName name="U_8" localSheetId="2">#REF!</definedName>
    <definedName name="U_8" localSheetId="4">#REF!</definedName>
    <definedName name="U_8" localSheetId="1">#REF!</definedName>
    <definedName name="U_8">#REF!</definedName>
    <definedName name="U_9" localSheetId="2">#REF!</definedName>
    <definedName name="U_9" localSheetId="4">#REF!</definedName>
    <definedName name="U_9" localSheetId="1">#REF!</definedName>
    <definedName name="U_9">#REF!</definedName>
    <definedName name="Upj_10thyr">[1]Parameters!$P$17</definedName>
    <definedName name="Upj_1styr">[1]Parameters!$P$8</definedName>
    <definedName name="Upj_2ndyr">[1]Parameters!$P$9</definedName>
    <definedName name="Upj_3rdyr">[1]Parameters!$P$10</definedName>
    <definedName name="Upj_4thyr">[1]Parameters!$P$11</definedName>
    <definedName name="Upj_5thyr">[1]Parameters!$P$12</definedName>
    <definedName name="Upj_6thyr">[1]Parameters!$P$13</definedName>
    <definedName name="Upj_7thyr">[1]Parameters!$P$14</definedName>
    <definedName name="Upj_8thyr">[1]Parameters!$P$15</definedName>
    <definedName name="Upj_9thyr">[1]Parameters!$P$16</definedName>
    <definedName name="Upj_bio2_1styr" localSheetId="2">#REF!</definedName>
    <definedName name="Upj_bio2_1styr" localSheetId="4">#REF!</definedName>
    <definedName name="Upj_bio2_1styr" localSheetId="1">#REF!</definedName>
    <definedName name="Upj_bio2_1styr">#REF!</definedName>
    <definedName name="Upj_bio2_2ndyr" localSheetId="2">#REF!</definedName>
    <definedName name="Upj_bio2_2ndyr" localSheetId="4">#REF!</definedName>
    <definedName name="Upj_bio2_2ndyr" localSheetId="1">#REF!</definedName>
    <definedName name="Upj_bio2_2ndyr">#REF!</definedName>
    <definedName name="Upj_bio2_3rdyr" localSheetId="2">#REF!</definedName>
    <definedName name="Upj_bio2_3rdyr" localSheetId="4">#REF!</definedName>
    <definedName name="Upj_bio2_3rdyr" localSheetId="1">#REF!</definedName>
    <definedName name="Upj_bio2_3rdyr">#REF!</definedName>
    <definedName name="Upj_bio2_4thyr" localSheetId="2">#REF!</definedName>
    <definedName name="Upj_bio2_4thyr" localSheetId="4">#REF!</definedName>
    <definedName name="Upj_bio2_4thyr" localSheetId="1">#REF!</definedName>
    <definedName name="Upj_bio2_4thyr">#REF!</definedName>
    <definedName name="Upj_bio2_5thyr" localSheetId="2">#REF!</definedName>
    <definedName name="Upj_bio2_5thyr" localSheetId="4">#REF!</definedName>
    <definedName name="Upj_bio2_5thyr" localSheetId="1">#REF!</definedName>
    <definedName name="Upj_bio2_5thyr">#REF!</definedName>
    <definedName name="Upj_bio2_6thyr" localSheetId="2">#REF!</definedName>
    <definedName name="Upj_bio2_6thyr" localSheetId="4">#REF!</definedName>
    <definedName name="Upj_bio2_6thyr" localSheetId="1">#REF!</definedName>
    <definedName name="Upj_bio2_6thyr">#REF!</definedName>
    <definedName name="Upj_bio2_7thyr" localSheetId="2">#REF!</definedName>
    <definedName name="Upj_bio2_7thyr" localSheetId="4">#REF!</definedName>
    <definedName name="Upj_bio2_7thyr" localSheetId="1">#REF!</definedName>
    <definedName name="Upj_bio2_7thyr">#REF!</definedName>
    <definedName name="Upj_bio2_8thyr" localSheetId="2">#REF!</definedName>
    <definedName name="Upj_bio2_8thyr" localSheetId="4">#REF!</definedName>
    <definedName name="Upj_bio2_8thyr" localSheetId="1">#REF!</definedName>
    <definedName name="Upj_bio2_8thyr">#REF!</definedName>
    <definedName name="Upj_bio2_9thyr" localSheetId="2">#REF!</definedName>
    <definedName name="Upj_bio2_9thyr" localSheetId="4">#REF!</definedName>
    <definedName name="Upj_bio2_9thyr" localSheetId="1">#REF!</definedName>
    <definedName name="Upj_bio2_9thyr">#REF!</definedName>
    <definedName name="Upj_bio3_10thyr" localSheetId="2">#REF!</definedName>
    <definedName name="Upj_bio3_10thyr" localSheetId="4">#REF!</definedName>
    <definedName name="Upj_bio3_10thyr" localSheetId="1">#REF!</definedName>
    <definedName name="Upj_bio3_10thyr">#REF!</definedName>
    <definedName name="Upj_bio3_1styr" localSheetId="2">#REF!</definedName>
    <definedName name="Upj_bio3_1styr" localSheetId="4">#REF!</definedName>
    <definedName name="Upj_bio3_1styr" localSheetId="1">#REF!</definedName>
    <definedName name="Upj_bio3_1styr">#REF!</definedName>
    <definedName name="Upj_bio3_2ndyr" localSheetId="2">#REF!</definedName>
    <definedName name="Upj_bio3_2ndyr" localSheetId="4">#REF!</definedName>
    <definedName name="Upj_bio3_2ndyr" localSheetId="1">#REF!</definedName>
    <definedName name="Upj_bio3_2ndyr">#REF!</definedName>
    <definedName name="Upj_bio3_3rdyr" localSheetId="2">#REF!</definedName>
    <definedName name="Upj_bio3_3rdyr" localSheetId="4">#REF!</definedName>
    <definedName name="Upj_bio3_3rdyr" localSheetId="1">#REF!</definedName>
    <definedName name="Upj_bio3_3rdyr">#REF!</definedName>
    <definedName name="Upj_bio3_4thyr" localSheetId="2">#REF!</definedName>
    <definedName name="Upj_bio3_4thyr" localSheetId="4">#REF!</definedName>
    <definedName name="Upj_bio3_4thyr" localSheetId="1">#REF!</definedName>
    <definedName name="Upj_bio3_4thyr">#REF!</definedName>
    <definedName name="Upj_bio3_5thyr" localSheetId="2">#REF!</definedName>
    <definedName name="Upj_bio3_5thyr" localSheetId="4">#REF!</definedName>
    <definedName name="Upj_bio3_5thyr" localSheetId="1">#REF!</definedName>
    <definedName name="Upj_bio3_5thyr">#REF!</definedName>
    <definedName name="Upj_bio3_6thyr" localSheetId="2">#REF!</definedName>
    <definedName name="Upj_bio3_6thyr" localSheetId="4">#REF!</definedName>
    <definedName name="Upj_bio3_6thyr" localSheetId="1">#REF!</definedName>
    <definedName name="Upj_bio3_6thyr">#REF!</definedName>
    <definedName name="Upj_bio3_7thyr" localSheetId="2">#REF!</definedName>
    <definedName name="Upj_bio3_7thyr" localSheetId="4">#REF!</definedName>
    <definedName name="Upj_bio3_7thyr" localSheetId="1">#REF!</definedName>
    <definedName name="Upj_bio3_7thyr">#REF!</definedName>
    <definedName name="Upj_bio3_8thyr" localSheetId="2">#REF!</definedName>
    <definedName name="Upj_bio3_8thyr" localSheetId="4">#REF!</definedName>
    <definedName name="Upj_bio3_8thyr" localSheetId="1">#REF!</definedName>
    <definedName name="Upj_bio3_8thyr">#REF!</definedName>
    <definedName name="Upj_bio3_9thyr" localSheetId="2">#REF!</definedName>
    <definedName name="Upj_bio3_9thyr" localSheetId="4">#REF!</definedName>
    <definedName name="Upj_bio3_9thyr" localSheetId="1">#REF!</definedName>
    <definedName name="Upj_bio3_9thyr">#REF!</definedName>
    <definedName name="Upj_fuel2_10thyr" localSheetId="2">#REF!</definedName>
    <definedName name="Upj_fuel2_10thyr" localSheetId="4">#REF!</definedName>
    <definedName name="Upj_fuel2_10thyr" localSheetId="1">#REF!</definedName>
    <definedName name="Upj_fuel2_10thyr">#REF!</definedName>
    <definedName name="Upj_fuel2_1styr" localSheetId="2">#REF!</definedName>
    <definedName name="Upj_fuel2_1styr" localSheetId="4">#REF!</definedName>
    <definedName name="Upj_fuel2_1styr" localSheetId="1">#REF!</definedName>
    <definedName name="Upj_fuel2_1styr">#REF!</definedName>
    <definedName name="Upj_fuel2_2ndyr" localSheetId="2">#REF!</definedName>
    <definedName name="Upj_fuel2_2ndyr" localSheetId="4">#REF!</definedName>
    <definedName name="Upj_fuel2_2ndyr" localSheetId="1">#REF!</definedName>
    <definedName name="Upj_fuel2_2ndyr">#REF!</definedName>
    <definedName name="Upj_fuel2_3rdyr" localSheetId="2">#REF!</definedName>
    <definedName name="Upj_fuel2_3rdyr" localSheetId="4">#REF!</definedName>
    <definedName name="Upj_fuel2_3rdyr" localSheetId="1">#REF!</definedName>
    <definedName name="Upj_fuel2_3rdyr">#REF!</definedName>
    <definedName name="Upj_fuel2_4thyr" localSheetId="2">#REF!</definedName>
    <definedName name="Upj_fuel2_4thyr" localSheetId="4">#REF!</definedName>
    <definedName name="Upj_fuel2_4thyr" localSheetId="1">#REF!</definedName>
    <definedName name="Upj_fuel2_4thyr">#REF!</definedName>
    <definedName name="Upj_fuel2_5thyr" localSheetId="2">#REF!</definedName>
    <definedName name="Upj_fuel2_5thyr" localSheetId="4">#REF!</definedName>
    <definedName name="Upj_fuel2_5thyr" localSheetId="1">#REF!</definedName>
    <definedName name="Upj_fuel2_5thyr">#REF!</definedName>
    <definedName name="Upj_fuel2_6thyr" localSheetId="2">#REF!</definedName>
    <definedName name="Upj_fuel2_6thyr" localSheetId="4">#REF!</definedName>
    <definedName name="Upj_fuel2_6thyr" localSheetId="1">#REF!</definedName>
    <definedName name="Upj_fuel2_6thyr">#REF!</definedName>
    <definedName name="Upj_fuel2_7thyr" localSheetId="2">#REF!</definedName>
    <definedName name="Upj_fuel2_7thyr" localSheetId="4">#REF!</definedName>
    <definedName name="Upj_fuel2_7thyr" localSheetId="1">#REF!</definedName>
    <definedName name="Upj_fuel2_7thyr">#REF!</definedName>
    <definedName name="Upj_fuel2_8thyr" localSheetId="2">#REF!</definedName>
    <definedName name="Upj_fuel2_8thyr" localSheetId="4">#REF!</definedName>
    <definedName name="Upj_fuel2_8thyr" localSheetId="1">#REF!</definedName>
    <definedName name="Upj_fuel2_8thyr">#REF!</definedName>
    <definedName name="Upj_fuel2_9thyr" localSheetId="2">#REF!</definedName>
    <definedName name="Upj_fuel2_9thyr" localSheetId="4">#REF!</definedName>
    <definedName name="Upj_fuel2_9thyr" localSheetId="1">#REF!</definedName>
    <definedName name="Upj_fuel2_9thyr">#REF!</definedName>
    <definedName name="Upj_fuel3_10thyr" localSheetId="2">#REF!</definedName>
    <definedName name="Upj_fuel3_10thyr" localSheetId="4">#REF!</definedName>
    <definedName name="Upj_fuel3_10thyr" localSheetId="1">#REF!</definedName>
    <definedName name="Upj_fuel3_10thyr">#REF!</definedName>
    <definedName name="Upj_fuel3_1styr" localSheetId="2">#REF!</definedName>
    <definedName name="Upj_fuel3_1styr" localSheetId="4">#REF!</definedName>
    <definedName name="Upj_fuel3_1styr" localSheetId="1">#REF!</definedName>
    <definedName name="Upj_fuel3_1styr">#REF!</definedName>
    <definedName name="Upj_fuel3_2ndyr" localSheetId="2">#REF!</definedName>
    <definedName name="Upj_fuel3_2ndyr" localSheetId="4">#REF!</definedName>
    <definedName name="Upj_fuel3_2ndyr" localSheetId="1">#REF!</definedName>
    <definedName name="Upj_fuel3_2ndyr">#REF!</definedName>
    <definedName name="Upj_fuel3_3rdyr" localSheetId="2">#REF!</definedName>
    <definedName name="Upj_fuel3_3rdyr" localSheetId="4">#REF!</definedName>
    <definedName name="Upj_fuel3_3rdyr" localSheetId="1">#REF!</definedName>
    <definedName name="Upj_fuel3_3rdyr">#REF!</definedName>
    <definedName name="Upj_fuel3_4thyr" localSheetId="2">#REF!</definedName>
    <definedName name="Upj_fuel3_4thyr" localSheetId="4">#REF!</definedName>
    <definedName name="Upj_fuel3_4thyr" localSheetId="1">#REF!</definedName>
    <definedName name="Upj_fuel3_4thyr">#REF!</definedName>
    <definedName name="Upj_fuel3_5thyr" localSheetId="2">#REF!</definedName>
    <definedName name="Upj_fuel3_5thyr" localSheetId="4">#REF!</definedName>
    <definedName name="Upj_fuel3_5thyr" localSheetId="1">#REF!</definedName>
    <definedName name="Upj_fuel3_5thyr">#REF!</definedName>
    <definedName name="Upj_fuel3_6thyr" localSheetId="2">#REF!</definedName>
    <definedName name="Upj_fuel3_6thyr" localSheetId="4">#REF!</definedName>
    <definedName name="Upj_fuel3_6thyr" localSheetId="1">#REF!</definedName>
    <definedName name="Upj_fuel3_6thyr">#REF!</definedName>
    <definedName name="Upj_fuel3_7thyr" localSheetId="2">#REF!</definedName>
    <definedName name="Upj_fuel3_7thyr" localSheetId="4">#REF!</definedName>
    <definedName name="Upj_fuel3_7thyr" localSheetId="1">#REF!</definedName>
    <definedName name="Upj_fuel3_7thyr">#REF!</definedName>
    <definedName name="Upj_fuel3_8thyr" localSheetId="2">#REF!</definedName>
    <definedName name="Upj_fuel3_8thyr" localSheetId="4">#REF!</definedName>
    <definedName name="Upj_fuel3_8thyr" localSheetId="1">#REF!</definedName>
    <definedName name="Upj_fuel3_8thyr">#REF!</definedName>
    <definedName name="Upj_fuel3_9thyr" localSheetId="2">#REF!</definedName>
    <definedName name="Upj_fuel3_9thyr" localSheetId="4">#REF!</definedName>
    <definedName name="Upj_fuel3_9thyr" localSheetId="1">#REF!</definedName>
    <definedName name="Upj_fuel3_9thyr">#REF!</definedName>
    <definedName name="Upj_fule1_10thyr" localSheetId="2">#REF!</definedName>
    <definedName name="Upj_fule1_10thyr" localSheetId="4">#REF!</definedName>
    <definedName name="Upj_fule1_10thyr" localSheetId="1">#REF!</definedName>
    <definedName name="Upj_fule1_10thyr">#REF!</definedName>
    <definedName name="Upj_fule1_1styr" localSheetId="2">#REF!</definedName>
    <definedName name="Upj_fule1_1styr" localSheetId="4">#REF!</definedName>
    <definedName name="Upj_fule1_1styr" localSheetId="1">#REF!</definedName>
    <definedName name="Upj_fule1_1styr">#REF!</definedName>
    <definedName name="Upj_fule1_2ndyr" localSheetId="2">#REF!</definedName>
    <definedName name="Upj_fule1_2ndyr" localSheetId="4">#REF!</definedName>
    <definedName name="Upj_fule1_2ndyr" localSheetId="1">#REF!</definedName>
    <definedName name="Upj_fule1_2ndyr">#REF!</definedName>
    <definedName name="Upj_fule1_3rdyr" localSheetId="2">#REF!</definedName>
    <definedName name="Upj_fule1_3rdyr" localSheetId="4">#REF!</definedName>
    <definedName name="Upj_fule1_3rdyr" localSheetId="1">#REF!</definedName>
    <definedName name="Upj_fule1_3rdyr">#REF!</definedName>
    <definedName name="Upj_fule1_4thyr" localSheetId="2">#REF!</definedName>
    <definedName name="Upj_fule1_4thyr" localSheetId="4">#REF!</definedName>
    <definedName name="Upj_fule1_4thyr" localSheetId="1">#REF!</definedName>
    <definedName name="Upj_fule1_4thyr">#REF!</definedName>
    <definedName name="Upj_fule1_5thyr" localSheetId="2">#REF!</definedName>
    <definedName name="Upj_fule1_5thyr" localSheetId="4">#REF!</definedName>
    <definedName name="Upj_fule1_5thyr" localSheetId="1">#REF!</definedName>
    <definedName name="Upj_fule1_5thyr">#REF!</definedName>
    <definedName name="Upj_fule1_6thyr" localSheetId="2">#REF!</definedName>
    <definedName name="Upj_fule1_6thyr" localSheetId="4">#REF!</definedName>
    <definedName name="Upj_fule1_6thyr" localSheetId="1">#REF!</definedName>
    <definedName name="Upj_fule1_6thyr">#REF!</definedName>
    <definedName name="Upj_fule1_7thyr" localSheetId="2">#REF!</definedName>
    <definedName name="Upj_fule1_7thyr" localSheetId="4">#REF!</definedName>
    <definedName name="Upj_fule1_7thyr" localSheetId="1">#REF!</definedName>
    <definedName name="Upj_fule1_7thyr">#REF!</definedName>
    <definedName name="Upj_fule1_8thyr" localSheetId="2">#REF!</definedName>
    <definedName name="Upj_fule1_8thyr" localSheetId="4">#REF!</definedName>
    <definedName name="Upj_fule1_8thyr" localSheetId="1">#REF!</definedName>
    <definedName name="Upj_fule1_8thyr">#REF!</definedName>
    <definedName name="Upj_fule1_9thyr" localSheetId="2">#REF!</definedName>
    <definedName name="Upj_fule1_9thyr" localSheetId="4">#REF!</definedName>
    <definedName name="Upj_fule1_9thyr" localSheetId="1">#REF!</definedName>
    <definedName name="Upj_fule1_9thyr">#REF!</definedName>
    <definedName name="Xnrb_bl_bio1_yr1">[1]Parameters!$D$8</definedName>
    <definedName name="Xnrb_bl_bio1_yr10">[1]Parameters!$D$17</definedName>
    <definedName name="Xnrb_bl_bio1_yr2">[1]Parameters!$D$9</definedName>
    <definedName name="Xnrb_bl_bio1_yr3">[1]Parameters!$D$10</definedName>
    <definedName name="Xnrb_bl_bio1_yr4">[1]Parameters!$D$11</definedName>
    <definedName name="Xnrb_bl_bio1_yr5">[1]Parameters!$D$12</definedName>
    <definedName name="Xnrb_bl_bio1_yr6">[1]Parameters!$D$13</definedName>
    <definedName name="Xnrb_bl_bio1_yr7">[1]Parameters!$D$14</definedName>
    <definedName name="Xnrb_bl_bio1_yr8">[1]Parameters!$D$15</definedName>
    <definedName name="Xnrb_bl_bio1_yr9">[1]Parameters!$D$16</definedName>
    <definedName name="Xnrb_bl_bio2_yr1">[1]Parameters!$D$45</definedName>
    <definedName name="Xnrb_bl_bio2_yr10">[1]Parameters!$D$54</definedName>
    <definedName name="Xnrb_bl_bio2_yr2">[1]Parameters!$D$46</definedName>
    <definedName name="Xnrb_bl_bio2_yr3">[1]Parameters!$D$47</definedName>
    <definedName name="Xnrb_bl_bio2_yr4">[1]Parameters!$D$48</definedName>
    <definedName name="Xnrb_bl_bio2_yr5">[1]Parameters!$D$49</definedName>
    <definedName name="Xnrb_bl_bio2_yr6">[1]Parameters!$D$50</definedName>
    <definedName name="Xnrb_bl_bio2_yr7">[1]Parameters!$D$51</definedName>
    <definedName name="Xnrb_bl_bio2_yr8">[1]Parameters!$D$52</definedName>
    <definedName name="Xnrb_bl_bio2_yr9">[1]Parameters!$D$53</definedName>
    <definedName name="Xnrb_bl_bio3_yr1">[1]Parameters!$D$94</definedName>
    <definedName name="Xnrb_bl_bio3_yr10">[1]Parameters!$D$103</definedName>
    <definedName name="Xnrb_bl_bio3_yr2">[1]Parameters!$D$95</definedName>
    <definedName name="Xnrb_bl_bio3_yr3">[1]Parameters!$D$96</definedName>
    <definedName name="Xnrb_bl_bio3_yr4">[1]Parameters!$D$97</definedName>
    <definedName name="Xnrb_bl_bio3_yr5">[1]Parameters!$D$98</definedName>
    <definedName name="Xnrb_bl_bio3_yr6">[1]Parameters!$D$99</definedName>
    <definedName name="Xnrb_bl_bio3_yr7">[1]Parameters!$D$100</definedName>
    <definedName name="Xnrb_bl_bio3_yr8">[1]Parameters!$D$101</definedName>
    <definedName name="Xnrb_bl_bio3_yr9">[1]Parameters!$D$102</definedName>
    <definedName name="Xnrb_bl_y1" localSheetId="2">#REF!</definedName>
    <definedName name="Xnrb_bl_y1" localSheetId="4">#REF!</definedName>
    <definedName name="Xnrb_bl_y1" localSheetId="1">#REF!</definedName>
    <definedName name="Xnrb_bl_y1">#REF!</definedName>
    <definedName name="Xnrb_bl_y10" localSheetId="2">#REF!</definedName>
    <definedName name="Xnrb_bl_y10" localSheetId="4">#REF!</definedName>
    <definedName name="Xnrb_bl_y10" localSheetId="1">#REF!</definedName>
    <definedName name="Xnrb_bl_y10">#REF!</definedName>
    <definedName name="Xnrb_bl_y2" localSheetId="2">#REF!</definedName>
    <definedName name="Xnrb_bl_y2" localSheetId="4">#REF!</definedName>
    <definedName name="Xnrb_bl_y2" localSheetId="1">#REF!</definedName>
    <definedName name="Xnrb_bl_y2">#REF!</definedName>
    <definedName name="Xnrb_bl_y3" localSheetId="2">#REF!</definedName>
    <definedName name="Xnrb_bl_y3" localSheetId="4">#REF!</definedName>
    <definedName name="Xnrb_bl_y3" localSheetId="1">#REF!</definedName>
    <definedName name="Xnrb_bl_y3">#REF!</definedName>
    <definedName name="Xnrb_bl_y4" localSheetId="2">#REF!</definedName>
    <definedName name="Xnrb_bl_y4" localSheetId="4">#REF!</definedName>
    <definedName name="Xnrb_bl_y4" localSheetId="1">#REF!</definedName>
    <definedName name="Xnrb_bl_y4">#REF!</definedName>
    <definedName name="Xnrb_bl_y5" localSheetId="2">#REF!</definedName>
    <definedName name="Xnrb_bl_y5" localSheetId="4">#REF!</definedName>
    <definedName name="Xnrb_bl_y5" localSheetId="1">#REF!</definedName>
    <definedName name="Xnrb_bl_y5">#REF!</definedName>
    <definedName name="Xnrb_bl_y6" localSheetId="2">#REF!</definedName>
    <definedName name="Xnrb_bl_y6" localSheetId="4">#REF!</definedName>
    <definedName name="Xnrb_bl_y6" localSheetId="1">#REF!</definedName>
    <definedName name="Xnrb_bl_y6">#REF!</definedName>
    <definedName name="Xnrb_bl_y7" localSheetId="2">#REF!</definedName>
    <definedName name="Xnrb_bl_y7" localSheetId="4">#REF!</definedName>
    <definedName name="Xnrb_bl_y7" localSheetId="1">#REF!</definedName>
    <definedName name="Xnrb_bl_y7">#REF!</definedName>
    <definedName name="Xnrb_bl_y8" localSheetId="2">#REF!</definedName>
    <definedName name="Xnrb_bl_y8" localSheetId="4">#REF!</definedName>
    <definedName name="Xnrb_bl_y8" localSheetId="1">#REF!</definedName>
    <definedName name="Xnrb_bl_y8">#REF!</definedName>
    <definedName name="Xnrb_bl_y9" localSheetId="2">#REF!</definedName>
    <definedName name="Xnrb_bl_y9" localSheetId="4">#REF!</definedName>
    <definedName name="Xnrb_bl_y9" localSheetId="1">#REF!</definedName>
    <definedName name="Xnrb_bl_y9">#REF!</definedName>
    <definedName name="Xnrb_pj_bio1_yr1">[1]Parameters!$J$8</definedName>
    <definedName name="Xnrb_pj_bio1_yr10">[1]Parameters!$J$17</definedName>
    <definedName name="Xnrb_pj_bio1_yr2">[1]Parameters!$J$9</definedName>
    <definedName name="Xnrb_pj_bio1_yr3">[1]Parameters!$J$10</definedName>
    <definedName name="Xnrb_pj_bio1_yr4">[1]Parameters!$J$11</definedName>
    <definedName name="Xnrb_pj_bio1_yr5">[1]Parameters!$J$12</definedName>
    <definedName name="Xnrb_pj_bio1_yr6">[1]Parameters!$J$13</definedName>
    <definedName name="Xnrb_pj_bio1_yr7">[1]Parameters!$J$14</definedName>
    <definedName name="Xnrb_pj_bio1_yr8">[1]Parameters!$J$15</definedName>
    <definedName name="Xnrb_pj_bio1_yr9">[1]Parameters!$J$16</definedName>
    <definedName name="Xnrb_pj_bio2_yr1">[1]Parameters!$J$45</definedName>
    <definedName name="Xnrb_pj_bio2_yr10">[1]Parameters!$J$54</definedName>
    <definedName name="Xnrb_pj_bio2_yr2">[1]Parameters!$J$46</definedName>
    <definedName name="Xnrb_pj_bio2_yr3">[1]Parameters!$J$47</definedName>
    <definedName name="Xnrb_pj_bio2_yr4">[1]Parameters!$J$48</definedName>
    <definedName name="Xnrb_pj_bio2_yr5">[1]Parameters!$J$49</definedName>
    <definedName name="Xnrb_pj_bio2_yr6">[1]Parameters!$J$50</definedName>
    <definedName name="Xnrb_pj_bio2_yr7">[1]Parameters!$J$51</definedName>
    <definedName name="Xnrb_pj_bio2_yr8">[1]Parameters!$J$52</definedName>
    <definedName name="Xnrb_pj_bio2_yr9">[1]Parameters!$J$53</definedName>
    <definedName name="Xnrb_pj_bio3_yr1">[1]Parameters!$J$94</definedName>
    <definedName name="Xnrb_pj_bio3_yr10">[1]Parameters!$J$103</definedName>
    <definedName name="Xnrb_pj_bio3_yr2">[1]Parameters!$J$95</definedName>
    <definedName name="Xnrb_pj_bio3_yr3">[1]Parameters!$J$96</definedName>
    <definedName name="Xnrb_pj_bio3_yr4">[1]Parameters!$J$97</definedName>
    <definedName name="Xnrb_pj_bio3_yr5">[1]Parameters!$J$98</definedName>
    <definedName name="Xnrb_pj_bio3_yr6">[1]Parameters!$J$99</definedName>
    <definedName name="Xnrb_pj_bio3_yr7">[1]Parameters!$J$100</definedName>
    <definedName name="Xnrb_pj_bio3_yr8">[1]Parameters!$J$101</definedName>
    <definedName name="Xnrb_pj_bio3_yr9">[1]Parameters!$J$102</definedName>
    <definedName name="year1" localSheetId="2">'[1]HH Carbon Calculator'!#REF!</definedName>
    <definedName name="year1" localSheetId="4">'[1]HH Carbon Calculator'!#REF!</definedName>
    <definedName name="year1" localSheetId="1">'[1]HH Carbon Calculator'!#REF!</definedName>
    <definedName name="year1">'[1]HH Carbon Calculator'!#REF!</definedName>
    <definedName name="year2" localSheetId="2">'[1]HH Carbon Calculator'!#REF!</definedName>
    <definedName name="year2" localSheetId="4">'[1]HH Carbon Calculator'!#REF!</definedName>
    <definedName name="year2" localSheetId="1">'[1]HH Carbon Calculator'!#REF!</definedName>
    <definedName name="year2">'[1]HH Carbon Calculator'!#REF!</definedName>
    <definedName name="year3" localSheetId="2">#REF!</definedName>
    <definedName name="year3" localSheetId="4">#REF!</definedName>
    <definedName name="year3" localSheetId="1">#REF!</definedName>
    <definedName name="year3">#REF!</definedName>
    <definedName name="year4" localSheetId="2">'[1]HH Carbon Calculator'!#REF!</definedName>
    <definedName name="year4" localSheetId="4">'[1]HH Carbon Calculator'!#REF!</definedName>
    <definedName name="year4" localSheetId="1">'[1]HH Carbon Calculator'!#REF!</definedName>
    <definedName name="year4">'[1]HH Carbon Calculator'!#REF!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7" l="1"/>
  <c r="C25" i="17"/>
  <c r="O441" i="10"/>
  <c r="H481" i="10"/>
  <c r="H482" i="10"/>
  <c r="H483" i="10"/>
  <c r="H484" i="10"/>
  <c r="H485" i="10"/>
  <c r="H486" i="10"/>
  <c r="H487" i="10"/>
  <c r="H488" i="10"/>
  <c r="H489" i="10"/>
  <c r="H490" i="10"/>
  <c r="H491" i="10"/>
  <c r="H492" i="10"/>
  <c r="H493" i="10"/>
  <c r="H494" i="10"/>
  <c r="H495" i="10"/>
  <c r="H496" i="10"/>
  <c r="H497" i="10"/>
  <c r="H498" i="10"/>
  <c r="H499" i="10"/>
  <c r="H500" i="10"/>
  <c r="H501" i="10"/>
  <c r="H502" i="10"/>
  <c r="H503" i="10"/>
  <c r="H504" i="10"/>
  <c r="H505" i="10"/>
  <c r="H506" i="10"/>
  <c r="H507" i="10"/>
  <c r="H508" i="10"/>
  <c r="H509" i="10"/>
  <c r="H510" i="10"/>
  <c r="H511" i="10"/>
  <c r="H512" i="10"/>
  <c r="H513" i="10"/>
  <c r="H514" i="10"/>
  <c r="D481" i="10"/>
  <c r="D482" i="10"/>
  <c r="D483" i="10"/>
  <c r="D484" i="10"/>
  <c r="D485" i="10"/>
  <c r="D486" i="10"/>
  <c r="D487" i="10"/>
  <c r="D488" i="10"/>
  <c r="D489" i="10"/>
  <c r="D490" i="10"/>
  <c r="D491" i="10"/>
  <c r="D492" i="10"/>
  <c r="D493" i="10"/>
  <c r="D494" i="10"/>
  <c r="D495" i="10"/>
  <c r="D496" i="10"/>
  <c r="D497" i="10"/>
  <c r="D498" i="10"/>
  <c r="D499" i="10"/>
  <c r="D500" i="10"/>
  <c r="D501" i="10"/>
  <c r="D502" i="10"/>
  <c r="D503" i="10"/>
  <c r="D504" i="10"/>
  <c r="D505" i="10"/>
  <c r="D506" i="10"/>
  <c r="D507" i="10"/>
  <c r="D508" i="10"/>
  <c r="D509" i="10"/>
  <c r="D510" i="10"/>
  <c r="D511" i="10"/>
  <c r="D512" i="10"/>
  <c r="D513" i="10"/>
  <c r="O346" i="10" l="1"/>
  <c r="H389" i="10"/>
  <c r="H390" i="10"/>
  <c r="H391" i="10"/>
  <c r="H392" i="10"/>
  <c r="H393" i="10"/>
  <c r="H394" i="10"/>
  <c r="H395" i="10"/>
  <c r="H396" i="10"/>
  <c r="H397" i="10"/>
  <c r="H398" i="10"/>
  <c r="H399" i="10"/>
  <c r="H400" i="10"/>
  <c r="H401" i="10"/>
  <c r="H402" i="10"/>
  <c r="H403" i="10"/>
  <c r="H404" i="10"/>
  <c r="H405" i="10"/>
  <c r="H406" i="10"/>
  <c r="H407" i="10"/>
  <c r="H408" i="10"/>
  <c r="H409" i="10"/>
  <c r="H410" i="10"/>
  <c r="H411" i="10"/>
  <c r="H412" i="10"/>
  <c r="H413" i="10"/>
  <c r="H414" i="10"/>
  <c r="H415" i="10"/>
  <c r="H416" i="10"/>
  <c r="H417" i="10"/>
  <c r="H418" i="10"/>
  <c r="H419" i="10"/>
  <c r="H420" i="10"/>
  <c r="H421" i="10"/>
  <c r="H422" i="10"/>
  <c r="H423" i="10"/>
  <c r="H424" i="10"/>
  <c r="H425" i="10"/>
  <c r="H426" i="10"/>
  <c r="H427" i="10"/>
  <c r="D411" i="10"/>
  <c r="D412" i="10"/>
  <c r="D413" i="10"/>
  <c r="D414" i="10"/>
  <c r="D415" i="10"/>
  <c r="D416" i="10"/>
  <c r="D417" i="10"/>
  <c r="D418" i="10"/>
  <c r="D419" i="10"/>
  <c r="D420" i="10"/>
  <c r="D421" i="10"/>
  <c r="D422" i="10"/>
  <c r="D423" i="10"/>
  <c r="D424" i="10"/>
  <c r="D425" i="10"/>
  <c r="D426" i="10"/>
  <c r="D389" i="10"/>
  <c r="D390" i="10"/>
  <c r="D391" i="10"/>
  <c r="D392" i="10"/>
  <c r="D393" i="10"/>
  <c r="D394" i="10"/>
  <c r="D395" i="10"/>
  <c r="D396" i="10"/>
  <c r="D397" i="10"/>
  <c r="D398" i="10"/>
  <c r="D399" i="10"/>
  <c r="D400" i="10"/>
  <c r="D401" i="10"/>
  <c r="D402" i="10"/>
  <c r="D403" i="10"/>
  <c r="D404" i="10"/>
  <c r="D405" i="10"/>
  <c r="D406" i="10"/>
  <c r="D407" i="10"/>
  <c r="D408" i="10"/>
  <c r="D409" i="10"/>
  <c r="D410" i="10"/>
  <c r="D348" i="10"/>
  <c r="D349" i="10"/>
  <c r="D350" i="10"/>
  <c r="D351" i="10"/>
  <c r="D352" i="10"/>
  <c r="D353" i="10"/>
  <c r="D354" i="10"/>
  <c r="D355" i="10"/>
  <c r="D356" i="10"/>
  <c r="D357" i="10"/>
  <c r="D358" i="10"/>
  <c r="D359" i="10"/>
  <c r="D360" i="10"/>
  <c r="D361" i="10"/>
  <c r="D362" i="10"/>
  <c r="D363" i="10"/>
  <c r="D364" i="10"/>
  <c r="D365" i="10"/>
  <c r="D366" i="10"/>
  <c r="D367" i="10"/>
  <c r="D368" i="10"/>
  <c r="D369" i="10"/>
  <c r="D370" i="10"/>
  <c r="D371" i="10"/>
  <c r="D372" i="10"/>
  <c r="D373" i="10"/>
  <c r="D374" i="10"/>
  <c r="D375" i="10"/>
  <c r="D376" i="10"/>
  <c r="D377" i="10"/>
  <c r="D378" i="10"/>
  <c r="D379" i="10"/>
  <c r="D380" i="10"/>
  <c r="D381" i="10"/>
  <c r="D382" i="10"/>
  <c r="D383" i="10"/>
  <c r="D384" i="10"/>
  <c r="D385" i="10"/>
  <c r="D386" i="10"/>
  <c r="D387" i="10"/>
  <c r="D388" i="10"/>
  <c r="O273" i="10" l="1"/>
  <c r="R266" i="10"/>
  <c r="R267" i="10"/>
  <c r="R268" i="10"/>
  <c r="R269" i="10"/>
  <c r="R270" i="10"/>
  <c r="R271" i="10"/>
  <c r="R272" i="10"/>
  <c r="R273" i="10"/>
  <c r="H294" i="10"/>
  <c r="H295" i="10"/>
  <c r="H296" i="10"/>
  <c r="H297" i="10"/>
  <c r="H298" i="10"/>
  <c r="H299" i="10"/>
  <c r="H300" i="10"/>
  <c r="H301" i="10"/>
  <c r="H302" i="10"/>
  <c r="H303" i="10"/>
  <c r="H304" i="10"/>
  <c r="H305" i="10"/>
  <c r="H306" i="10"/>
  <c r="H307" i="10"/>
  <c r="H308" i="10"/>
  <c r="H309" i="10"/>
  <c r="H310" i="10"/>
  <c r="H311" i="10"/>
  <c r="H312" i="10"/>
  <c r="H313" i="10"/>
  <c r="H314" i="10"/>
  <c r="H315" i="10"/>
  <c r="H316" i="10"/>
  <c r="H317" i="10"/>
  <c r="H318" i="10"/>
  <c r="H319" i="10"/>
  <c r="H320" i="10"/>
  <c r="H321" i="10"/>
  <c r="H322" i="10"/>
  <c r="H323" i="10"/>
  <c r="H324" i="10"/>
  <c r="H325" i="10"/>
  <c r="H326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D312" i="10"/>
  <c r="D313" i="10"/>
  <c r="D314" i="10"/>
  <c r="D315" i="10"/>
  <c r="D316" i="10"/>
  <c r="D317" i="10"/>
  <c r="D318" i="10"/>
  <c r="D319" i="10"/>
  <c r="D320" i="10"/>
  <c r="D321" i="10"/>
  <c r="D322" i="10"/>
  <c r="D323" i="10"/>
  <c r="D324" i="10"/>
  <c r="D325" i="10"/>
  <c r="O197" i="10" l="1"/>
  <c r="R186" i="10"/>
  <c r="R187" i="10"/>
  <c r="R188" i="10"/>
  <c r="R189" i="10"/>
  <c r="R190" i="10"/>
  <c r="R191" i="10"/>
  <c r="R192" i="10"/>
  <c r="R193" i="10"/>
  <c r="R194" i="10"/>
  <c r="R195" i="10"/>
  <c r="R196" i="10"/>
  <c r="R197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R101" i="10" l="1"/>
  <c r="O101" i="10"/>
  <c r="H91" i="10" l="1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E91" i="10"/>
  <c r="R15" i="10"/>
  <c r="R16" i="10"/>
  <c r="R17" i="10"/>
  <c r="R18" i="10"/>
  <c r="R19" i="10"/>
  <c r="R20" i="10"/>
  <c r="O32" i="10"/>
  <c r="H127" i="10" l="1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D157" i="10"/>
  <c r="D158" i="10"/>
  <c r="D159" i="10"/>
  <c r="D160" i="10"/>
  <c r="D161" i="10"/>
  <c r="D162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R31" i="10" l="1"/>
  <c r="R32" i="10"/>
  <c r="R24" i="10"/>
  <c r="R25" i="10"/>
  <c r="R26" i="10"/>
  <c r="R27" i="10"/>
  <c r="R28" i="10"/>
  <c r="R29" i="10"/>
  <c r="R30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66" i="10"/>
  <c r="D67" i="10"/>
  <c r="D68" i="10"/>
  <c r="D14" i="10"/>
  <c r="N20" i="10" l="1"/>
  <c r="C5" i="10"/>
  <c r="C77" i="17"/>
  <c r="F484" i="10" l="1"/>
  <c r="F488" i="10"/>
  <c r="F492" i="10"/>
  <c r="F496" i="10"/>
  <c r="F500" i="10"/>
  <c r="F504" i="10"/>
  <c r="F508" i="10"/>
  <c r="F512" i="10"/>
  <c r="F485" i="10"/>
  <c r="F493" i="10"/>
  <c r="F501" i="10"/>
  <c r="F509" i="10"/>
  <c r="F491" i="10"/>
  <c r="F511" i="10"/>
  <c r="F489" i="10"/>
  <c r="F497" i="10"/>
  <c r="F505" i="10"/>
  <c r="F513" i="10"/>
  <c r="F483" i="10"/>
  <c r="F495" i="10"/>
  <c r="F507" i="10"/>
  <c r="F481" i="10"/>
  <c r="F503" i="10"/>
  <c r="F482" i="10"/>
  <c r="F486" i="10"/>
  <c r="F490" i="10"/>
  <c r="F494" i="10"/>
  <c r="F498" i="10"/>
  <c r="F502" i="10"/>
  <c r="F506" i="10"/>
  <c r="F510" i="10"/>
  <c r="F487" i="10"/>
  <c r="F499" i="10"/>
  <c r="F241" i="10"/>
  <c r="F240" i="10"/>
  <c r="F228" i="10"/>
  <c r="F236" i="10"/>
  <c r="F216" i="10"/>
  <c r="F243" i="10"/>
  <c r="F225" i="10"/>
  <c r="F238" i="10"/>
  <c r="F217" i="10"/>
  <c r="F220" i="10"/>
  <c r="F224" i="10"/>
  <c r="F235" i="10"/>
  <c r="F237" i="10"/>
  <c r="F215" i="10"/>
  <c r="F222" i="10"/>
  <c r="F233" i="10"/>
  <c r="F223" i="10"/>
  <c r="F239" i="10"/>
  <c r="F230" i="10"/>
  <c r="F242" i="10"/>
  <c r="F245" i="10"/>
  <c r="F231" i="10"/>
  <c r="F232" i="10"/>
  <c r="F221" i="10"/>
  <c r="F227" i="10"/>
  <c r="F234" i="10"/>
  <c r="F219" i="10"/>
  <c r="F229" i="10"/>
  <c r="F244" i="10"/>
  <c r="F226" i="10"/>
  <c r="F218" i="10"/>
  <c r="F392" i="10"/>
  <c r="F396" i="10"/>
  <c r="F400" i="10"/>
  <c r="F404" i="10"/>
  <c r="F408" i="10"/>
  <c r="F412" i="10"/>
  <c r="F416" i="10"/>
  <c r="F420" i="10"/>
  <c r="F424" i="10"/>
  <c r="F389" i="10"/>
  <c r="F393" i="10"/>
  <c r="F397" i="10"/>
  <c r="F401" i="10"/>
  <c r="F405" i="10"/>
  <c r="F409" i="10"/>
  <c r="F413" i="10"/>
  <c r="F417" i="10"/>
  <c r="F421" i="10"/>
  <c r="F425" i="10"/>
  <c r="F390" i="10"/>
  <c r="F394" i="10"/>
  <c r="F398" i="10"/>
  <c r="F402" i="10"/>
  <c r="F406" i="10"/>
  <c r="F410" i="10"/>
  <c r="F414" i="10"/>
  <c r="F418" i="10"/>
  <c r="F422" i="10"/>
  <c r="F426" i="10"/>
  <c r="F391" i="10"/>
  <c r="F395" i="10"/>
  <c r="F399" i="10"/>
  <c r="F403" i="10"/>
  <c r="F407" i="10"/>
  <c r="F411" i="10"/>
  <c r="F415" i="10"/>
  <c r="F419" i="10"/>
  <c r="F423" i="10"/>
  <c r="F297" i="10"/>
  <c r="F301" i="10"/>
  <c r="F305" i="10"/>
  <c r="F309" i="10"/>
  <c r="F313" i="10"/>
  <c r="F317" i="10"/>
  <c r="F321" i="10"/>
  <c r="F325" i="10"/>
  <c r="F294" i="10"/>
  <c r="F302" i="10"/>
  <c r="F306" i="10"/>
  <c r="F310" i="10"/>
  <c r="F314" i="10"/>
  <c r="F318" i="10"/>
  <c r="F304" i="10"/>
  <c r="F316" i="10"/>
  <c r="F298" i="10"/>
  <c r="F322" i="10"/>
  <c r="F296" i="10"/>
  <c r="F312" i="10"/>
  <c r="F324" i="10"/>
  <c r="F295" i="10"/>
  <c r="F299" i="10"/>
  <c r="F303" i="10"/>
  <c r="F307" i="10"/>
  <c r="F311" i="10"/>
  <c r="F315" i="10"/>
  <c r="F319" i="10"/>
  <c r="F323" i="10"/>
  <c r="F300" i="10"/>
  <c r="F320" i="10"/>
  <c r="F308" i="10"/>
  <c r="F73" i="10"/>
  <c r="F158" i="10"/>
  <c r="F130" i="10"/>
  <c r="F138" i="10"/>
  <c r="F146" i="10"/>
  <c r="F154" i="10"/>
  <c r="F136" i="10"/>
  <c r="F144" i="10"/>
  <c r="F152" i="10"/>
  <c r="F134" i="10"/>
  <c r="F142" i="10"/>
  <c r="F150" i="10"/>
  <c r="F132" i="10"/>
  <c r="F140" i="10"/>
  <c r="F148" i="10"/>
  <c r="F156" i="10"/>
  <c r="F128" i="10"/>
  <c r="F162" i="10"/>
  <c r="F160" i="10"/>
  <c r="F151" i="10"/>
  <c r="F145" i="10"/>
  <c r="F159" i="10"/>
  <c r="F139" i="10"/>
  <c r="F133" i="10"/>
  <c r="F143" i="10"/>
  <c r="F137" i="10"/>
  <c r="F135" i="10"/>
  <c r="F131" i="10"/>
  <c r="F161" i="10"/>
  <c r="F147" i="10"/>
  <c r="F141" i="10"/>
  <c r="F127" i="10"/>
  <c r="F155" i="10"/>
  <c r="F129" i="10"/>
  <c r="F149" i="10"/>
  <c r="F153" i="10"/>
  <c r="F157" i="10"/>
  <c r="F71" i="10"/>
  <c r="F75" i="10"/>
  <c r="F69" i="10"/>
  <c r="P20" i="10"/>
  <c r="F72" i="10"/>
  <c r="F80" i="10"/>
  <c r="F74" i="10"/>
  <c r="F82" i="10"/>
  <c r="F76" i="10"/>
  <c r="F70" i="10"/>
  <c r="F78" i="10"/>
  <c r="F79" i="10"/>
  <c r="F77" i="10"/>
  <c r="F83" i="10"/>
  <c r="F81" i="10"/>
  <c r="F14" i="10"/>
  <c r="H101" i="10" l="1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C47" i="17" l="1"/>
  <c r="C46" i="17"/>
  <c r="E514" i="10" l="1"/>
  <c r="H480" i="10"/>
  <c r="D480" i="10"/>
  <c r="F480" i="10" s="1"/>
  <c r="H479" i="10"/>
  <c r="D479" i="10"/>
  <c r="F479" i="10" s="1"/>
  <c r="H478" i="10"/>
  <c r="D478" i="10"/>
  <c r="F478" i="10" s="1"/>
  <c r="H477" i="10"/>
  <c r="D477" i="10"/>
  <c r="F477" i="10" s="1"/>
  <c r="H476" i="10"/>
  <c r="D476" i="10"/>
  <c r="F476" i="10" s="1"/>
  <c r="H475" i="10"/>
  <c r="D475" i="10"/>
  <c r="F475" i="10" s="1"/>
  <c r="H474" i="10"/>
  <c r="D474" i="10"/>
  <c r="F474" i="10" s="1"/>
  <c r="H473" i="10"/>
  <c r="D473" i="10"/>
  <c r="F473" i="10" s="1"/>
  <c r="H472" i="10"/>
  <c r="D472" i="10"/>
  <c r="F472" i="10" s="1"/>
  <c r="H471" i="10"/>
  <c r="D471" i="10"/>
  <c r="F471" i="10" s="1"/>
  <c r="H470" i="10"/>
  <c r="D470" i="10"/>
  <c r="F470" i="10" s="1"/>
  <c r="H469" i="10"/>
  <c r="D469" i="10"/>
  <c r="F469" i="10" s="1"/>
  <c r="H468" i="10"/>
  <c r="D468" i="10"/>
  <c r="F468" i="10" s="1"/>
  <c r="H467" i="10"/>
  <c r="D467" i="10"/>
  <c r="F467" i="10" s="1"/>
  <c r="H466" i="10"/>
  <c r="D466" i="10"/>
  <c r="F466" i="10" s="1"/>
  <c r="H465" i="10"/>
  <c r="D465" i="10"/>
  <c r="F465" i="10" s="1"/>
  <c r="H464" i="10"/>
  <c r="D464" i="10"/>
  <c r="F464" i="10" s="1"/>
  <c r="H463" i="10"/>
  <c r="D463" i="10"/>
  <c r="F463" i="10" s="1"/>
  <c r="H462" i="10"/>
  <c r="D462" i="10"/>
  <c r="F462" i="10" s="1"/>
  <c r="H461" i="10"/>
  <c r="D461" i="10"/>
  <c r="F461" i="10" s="1"/>
  <c r="H460" i="10"/>
  <c r="D460" i="10"/>
  <c r="F460" i="10" s="1"/>
  <c r="H459" i="10"/>
  <c r="D459" i="10"/>
  <c r="F459" i="10" s="1"/>
  <c r="H458" i="10"/>
  <c r="D458" i="10"/>
  <c r="F458" i="10" s="1"/>
  <c r="H457" i="10"/>
  <c r="D457" i="10"/>
  <c r="F457" i="10" s="1"/>
  <c r="H456" i="10"/>
  <c r="D456" i="10"/>
  <c r="F456" i="10" s="1"/>
  <c r="H455" i="10"/>
  <c r="D455" i="10"/>
  <c r="F455" i="10" s="1"/>
  <c r="H454" i="10"/>
  <c r="D454" i="10"/>
  <c r="F454" i="10" s="1"/>
  <c r="H453" i="10"/>
  <c r="D453" i="10"/>
  <c r="F453" i="10" s="1"/>
  <c r="H452" i="10"/>
  <c r="D452" i="10"/>
  <c r="F452" i="10" s="1"/>
  <c r="H451" i="10"/>
  <c r="D451" i="10"/>
  <c r="F451" i="10" s="1"/>
  <c r="H450" i="10"/>
  <c r="D450" i="10"/>
  <c r="F450" i="10" s="1"/>
  <c r="H449" i="10"/>
  <c r="D449" i="10"/>
  <c r="F449" i="10" s="1"/>
  <c r="H448" i="10"/>
  <c r="D448" i="10"/>
  <c r="F448" i="10" s="1"/>
  <c r="H447" i="10"/>
  <c r="D447" i="10"/>
  <c r="F447" i="10" s="1"/>
  <c r="H446" i="10"/>
  <c r="D446" i="10"/>
  <c r="F446" i="10" s="1"/>
  <c r="H445" i="10"/>
  <c r="D445" i="10"/>
  <c r="F445" i="10" s="1"/>
  <c r="H444" i="10"/>
  <c r="D444" i="10"/>
  <c r="F444" i="10" s="1"/>
  <c r="H443" i="10"/>
  <c r="D443" i="10"/>
  <c r="F443" i="10" s="1"/>
  <c r="H442" i="10"/>
  <c r="D442" i="10"/>
  <c r="F442" i="10" s="1"/>
  <c r="R441" i="10"/>
  <c r="H441" i="10"/>
  <c r="D441" i="10"/>
  <c r="F441" i="10" s="1"/>
  <c r="R440" i="10"/>
  <c r="N440" i="10"/>
  <c r="P440" i="10" s="1"/>
  <c r="H440" i="10"/>
  <c r="D440" i="10"/>
  <c r="F440" i="10" s="1"/>
  <c r="R439" i="10"/>
  <c r="N439" i="10"/>
  <c r="P439" i="10" s="1"/>
  <c r="H439" i="10"/>
  <c r="D439" i="10"/>
  <c r="F439" i="10" s="1"/>
  <c r="R438" i="10"/>
  <c r="N438" i="10"/>
  <c r="P438" i="10" s="1"/>
  <c r="H438" i="10"/>
  <c r="D438" i="10"/>
  <c r="F438" i="10" s="1"/>
  <c r="R437" i="10"/>
  <c r="N437" i="10"/>
  <c r="P437" i="10" s="1"/>
  <c r="H437" i="10"/>
  <c r="D437" i="10"/>
  <c r="F437" i="10" s="1"/>
  <c r="S436" i="10"/>
  <c r="N436" i="10"/>
  <c r="P436" i="10" s="1"/>
  <c r="I436" i="10"/>
  <c r="D436" i="10"/>
  <c r="F436" i="10" s="1"/>
  <c r="M430" i="10" l="1"/>
  <c r="H368" i="10" l="1"/>
  <c r="H369" i="10"/>
  <c r="H370" i="10"/>
  <c r="H371" i="10"/>
  <c r="H372" i="10"/>
  <c r="H373" i="10"/>
  <c r="H374" i="10"/>
  <c r="H375" i="10"/>
  <c r="H376" i="10"/>
  <c r="H377" i="10"/>
  <c r="H378" i="10"/>
  <c r="H379" i="10"/>
  <c r="H380" i="10"/>
  <c r="H381" i="10"/>
  <c r="H382" i="10"/>
  <c r="H383" i="10"/>
  <c r="H384" i="10"/>
  <c r="H385" i="10"/>
  <c r="H386" i="10"/>
  <c r="H387" i="10"/>
  <c r="H388" i="10"/>
  <c r="F368" i="10"/>
  <c r="F369" i="10"/>
  <c r="F370" i="10"/>
  <c r="F371" i="10"/>
  <c r="F372" i="10"/>
  <c r="F373" i="10"/>
  <c r="F374" i="10"/>
  <c r="F375" i="10"/>
  <c r="F376" i="10"/>
  <c r="F377" i="10"/>
  <c r="F378" i="10"/>
  <c r="F379" i="10"/>
  <c r="F380" i="10"/>
  <c r="F381" i="10"/>
  <c r="F382" i="10"/>
  <c r="F383" i="10"/>
  <c r="F384" i="10"/>
  <c r="F385" i="10"/>
  <c r="F386" i="10"/>
  <c r="F387" i="10"/>
  <c r="F388" i="10"/>
  <c r="E427" i="10"/>
  <c r="H367" i="10"/>
  <c r="F367" i="10"/>
  <c r="H366" i="10"/>
  <c r="F366" i="10"/>
  <c r="H365" i="10"/>
  <c r="F365" i="10"/>
  <c r="H364" i="10"/>
  <c r="F364" i="10"/>
  <c r="H363" i="10"/>
  <c r="F363" i="10"/>
  <c r="H362" i="10"/>
  <c r="F362" i="10"/>
  <c r="H361" i="10"/>
  <c r="F361" i="10"/>
  <c r="H360" i="10"/>
  <c r="F360" i="10"/>
  <c r="H359" i="10"/>
  <c r="F359" i="10"/>
  <c r="H358" i="10"/>
  <c r="F358" i="10"/>
  <c r="H357" i="10"/>
  <c r="F357" i="10"/>
  <c r="H356" i="10"/>
  <c r="F356" i="10"/>
  <c r="H355" i="10"/>
  <c r="F355" i="10"/>
  <c r="H354" i="10"/>
  <c r="F354" i="10"/>
  <c r="H353" i="10"/>
  <c r="F353" i="10"/>
  <c r="H352" i="10"/>
  <c r="F352" i="10"/>
  <c r="H351" i="10"/>
  <c r="F351" i="10"/>
  <c r="H350" i="10"/>
  <c r="F350" i="10"/>
  <c r="H349" i="10"/>
  <c r="F349" i="10"/>
  <c r="H348" i="10"/>
  <c r="F348" i="10"/>
  <c r="H347" i="10"/>
  <c r="D347" i="10"/>
  <c r="F347" i="10" s="1"/>
  <c r="R346" i="10"/>
  <c r="H346" i="10"/>
  <c r="D346" i="10"/>
  <c r="F346" i="10" s="1"/>
  <c r="R345" i="10"/>
  <c r="N345" i="10"/>
  <c r="P345" i="10" s="1"/>
  <c r="H345" i="10"/>
  <c r="D345" i="10"/>
  <c r="F345" i="10" s="1"/>
  <c r="R344" i="10"/>
  <c r="N344" i="10"/>
  <c r="P344" i="10" s="1"/>
  <c r="H344" i="10"/>
  <c r="D344" i="10"/>
  <c r="F344" i="10" s="1"/>
  <c r="R343" i="10"/>
  <c r="N343" i="10"/>
  <c r="P343" i="10" s="1"/>
  <c r="H343" i="10"/>
  <c r="D343" i="10"/>
  <c r="F343" i="10" s="1"/>
  <c r="R342" i="10"/>
  <c r="N342" i="10"/>
  <c r="P342" i="10" s="1"/>
  <c r="H342" i="10"/>
  <c r="D342" i="10"/>
  <c r="F342" i="10" s="1"/>
  <c r="R341" i="10"/>
  <c r="N341" i="10"/>
  <c r="P341" i="10" s="1"/>
  <c r="H341" i="10"/>
  <c r="D341" i="10"/>
  <c r="F341" i="10" s="1"/>
  <c r="R340" i="10"/>
  <c r="N340" i="10"/>
  <c r="P340" i="10" s="1"/>
  <c r="H340" i="10"/>
  <c r="D340" i="10"/>
  <c r="F340" i="10" s="1"/>
  <c r="R339" i="10"/>
  <c r="N339" i="10"/>
  <c r="P339" i="10" s="1"/>
  <c r="H339" i="10"/>
  <c r="D339" i="10"/>
  <c r="F339" i="10" s="1"/>
  <c r="R338" i="10"/>
  <c r="N338" i="10"/>
  <c r="P338" i="10" s="1"/>
  <c r="H338" i="10"/>
  <c r="D338" i="10"/>
  <c r="F338" i="10" s="1"/>
  <c r="R337" i="10"/>
  <c r="N337" i="10"/>
  <c r="P337" i="10" s="1"/>
  <c r="H337" i="10"/>
  <c r="D337" i="10"/>
  <c r="F337" i="10" s="1"/>
  <c r="R336" i="10"/>
  <c r="N336" i="10"/>
  <c r="P336" i="10" s="1"/>
  <c r="H336" i="10"/>
  <c r="D336" i="10"/>
  <c r="F336" i="10" s="1"/>
  <c r="S335" i="10"/>
  <c r="N335" i="10"/>
  <c r="P335" i="10" s="1"/>
  <c r="I335" i="10"/>
  <c r="D335" i="10"/>
  <c r="F335" i="10" s="1"/>
  <c r="M329" i="10" l="1"/>
  <c r="E326" i="10"/>
  <c r="H293" i="10"/>
  <c r="D293" i="10"/>
  <c r="F293" i="10" s="1"/>
  <c r="H292" i="10"/>
  <c r="D292" i="10"/>
  <c r="F292" i="10" s="1"/>
  <c r="H291" i="10"/>
  <c r="D291" i="10"/>
  <c r="F291" i="10" s="1"/>
  <c r="H290" i="10"/>
  <c r="D290" i="10"/>
  <c r="F290" i="10" s="1"/>
  <c r="H289" i="10"/>
  <c r="D289" i="10"/>
  <c r="F289" i="10" s="1"/>
  <c r="H288" i="10"/>
  <c r="D288" i="10"/>
  <c r="F288" i="10" s="1"/>
  <c r="H287" i="10"/>
  <c r="D287" i="10"/>
  <c r="F287" i="10" s="1"/>
  <c r="H286" i="10"/>
  <c r="D286" i="10"/>
  <c r="F286" i="10" s="1"/>
  <c r="H285" i="10"/>
  <c r="D285" i="10"/>
  <c r="F285" i="10" s="1"/>
  <c r="H284" i="10"/>
  <c r="D284" i="10"/>
  <c r="F284" i="10" s="1"/>
  <c r="H283" i="10"/>
  <c r="D283" i="10"/>
  <c r="F283" i="10" s="1"/>
  <c r="H282" i="10"/>
  <c r="D282" i="10"/>
  <c r="F282" i="10" s="1"/>
  <c r="H281" i="10"/>
  <c r="D281" i="10"/>
  <c r="F281" i="10" s="1"/>
  <c r="H280" i="10"/>
  <c r="D280" i="10"/>
  <c r="F280" i="10" s="1"/>
  <c r="H279" i="10"/>
  <c r="D279" i="10"/>
  <c r="F279" i="10" s="1"/>
  <c r="H278" i="10"/>
  <c r="D278" i="10"/>
  <c r="F278" i="10" s="1"/>
  <c r="H277" i="10"/>
  <c r="D277" i="10"/>
  <c r="F277" i="10" s="1"/>
  <c r="H276" i="10"/>
  <c r="D276" i="10"/>
  <c r="F276" i="10" s="1"/>
  <c r="H275" i="10"/>
  <c r="D275" i="10"/>
  <c r="F275" i="10" s="1"/>
  <c r="H274" i="10"/>
  <c r="D274" i="10"/>
  <c r="F274" i="10" s="1"/>
  <c r="H273" i="10"/>
  <c r="D273" i="10"/>
  <c r="F273" i="10" s="1"/>
  <c r="N272" i="10"/>
  <c r="P272" i="10" s="1"/>
  <c r="H272" i="10"/>
  <c r="D272" i="10"/>
  <c r="F272" i="10" s="1"/>
  <c r="N271" i="10"/>
  <c r="P271" i="10" s="1"/>
  <c r="H271" i="10"/>
  <c r="D271" i="10"/>
  <c r="F271" i="10" s="1"/>
  <c r="N270" i="10"/>
  <c r="P270" i="10" s="1"/>
  <c r="H270" i="10"/>
  <c r="D270" i="10"/>
  <c r="F270" i="10" s="1"/>
  <c r="N269" i="10"/>
  <c r="P269" i="10" s="1"/>
  <c r="H269" i="10"/>
  <c r="D269" i="10"/>
  <c r="F269" i="10" s="1"/>
  <c r="N268" i="10"/>
  <c r="P268" i="10" s="1"/>
  <c r="H268" i="10"/>
  <c r="D268" i="10"/>
  <c r="F268" i="10" s="1"/>
  <c r="N267" i="10"/>
  <c r="P267" i="10" s="1"/>
  <c r="H267" i="10"/>
  <c r="D267" i="10"/>
  <c r="F267" i="10" s="1"/>
  <c r="N266" i="10"/>
  <c r="P266" i="10" s="1"/>
  <c r="H266" i="10"/>
  <c r="D266" i="10"/>
  <c r="F266" i="10" s="1"/>
  <c r="R265" i="10"/>
  <c r="N265" i="10"/>
  <c r="P265" i="10" s="1"/>
  <c r="H265" i="10"/>
  <c r="D265" i="10"/>
  <c r="F265" i="10" s="1"/>
  <c r="R264" i="10"/>
  <c r="N264" i="10"/>
  <c r="P264" i="10" s="1"/>
  <c r="H264" i="10"/>
  <c r="D264" i="10"/>
  <c r="F264" i="10" s="1"/>
  <c r="R263" i="10"/>
  <c r="N263" i="10"/>
  <c r="P263" i="10" s="1"/>
  <c r="H263" i="10"/>
  <c r="D263" i="10"/>
  <c r="F263" i="10" s="1"/>
  <c r="R262" i="10"/>
  <c r="N262" i="10"/>
  <c r="P262" i="10" s="1"/>
  <c r="H262" i="10"/>
  <c r="D262" i="10"/>
  <c r="F262" i="10" s="1"/>
  <c r="R261" i="10"/>
  <c r="N261" i="10"/>
  <c r="P261" i="10" s="1"/>
  <c r="H261" i="10"/>
  <c r="D261" i="10"/>
  <c r="F261" i="10" s="1"/>
  <c r="R260" i="10"/>
  <c r="N260" i="10"/>
  <c r="P260" i="10" s="1"/>
  <c r="H260" i="10"/>
  <c r="D260" i="10"/>
  <c r="F260" i="10" s="1"/>
  <c r="R259" i="10"/>
  <c r="N259" i="10"/>
  <c r="P259" i="10" s="1"/>
  <c r="H259" i="10"/>
  <c r="D259" i="10"/>
  <c r="F259" i="10" s="1"/>
  <c r="R258" i="10"/>
  <c r="N258" i="10"/>
  <c r="P258" i="10" s="1"/>
  <c r="H258" i="10"/>
  <c r="D258" i="10"/>
  <c r="F258" i="10" s="1"/>
  <c r="R257" i="10"/>
  <c r="N257" i="10"/>
  <c r="P257" i="10" s="1"/>
  <c r="H257" i="10"/>
  <c r="D257" i="10"/>
  <c r="F257" i="10" s="1"/>
  <c r="R256" i="10"/>
  <c r="N256" i="10"/>
  <c r="P256" i="10" s="1"/>
  <c r="H256" i="10"/>
  <c r="D256" i="10"/>
  <c r="F256" i="10" s="1"/>
  <c r="S255" i="10"/>
  <c r="N255" i="10"/>
  <c r="P255" i="10" s="1"/>
  <c r="I255" i="10"/>
  <c r="D255" i="10"/>
  <c r="F255" i="10" s="1"/>
  <c r="M249" i="10" l="1"/>
  <c r="E246" i="10" l="1"/>
  <c r="H214" i="10"/>
  <c r="D214" i="10"/>
  <c r="F214" i="10" s="1"/>
  <c r="H213" i="10"/>
  <c r="D213" i="10"/>
  <c r="F213" i="10" s="1"/>
  <c r="H212" i="10"/>
  <c r="D212" i="10"/>
  <c r="F212" i="10" s="1"/>
  <c r="H211" i="10"/>
  <c r="D211" i="10"/>
  <c r="F211" i="10" s="1"/>
  <c r="H210" i="10"/>
  <c r="D210" i="10"/>
  <c r="F210" i="10" s="1"/>
  <c r="H209" i="10"/>
  <c r="D209" i="10"/>
  <c r="F209" i="10" s="1"/>
  <c r="H208" i="10"/>
  <c r="D208" i="10"/>
  <c r="F208" i="10" s="1"/>
  <c r="H207" i="10"/>
  <c r="D207" i="10"/>
  <c r="F207" i="10" s="1"/>
  <c r="H206" i="10"/>
  <c r="D206" i="10"/>
  <c r="F206" i="10" s="1"/>
  <c r="H205" i="10"/>
  <c r="D205" i="10"/>
  <c r="F205" i="10" s="1"/>
  <c r="H204" i="10"/>
  <c r="D204" i="10"/>
  <c r="F204" i="10" s="1"/>
  <c r="H203" i="10"/>
  <c r="D203" i="10"/>
  <c r="F203" i="10" s="1"/>
  <c r="H202" i="10"/>
  <c r="D202" i="10"/>
  <c r="F202" i="10" s="1"/>
  <c r="H201" i="10"/>
  <c r="D201" i="10"/>
  <c r="F201" i="10" s="1"/>
  <c r="H200" i="10"/>
  <c r="D200" i="10"/>
  <c r="F200" i="10" s="1"/>
  <c r="H199" i="10"/>
  <c r="D199" i="10"/>
  <c r="F199" i="10" s="1"/>
  <c r="H198" i="10"/>
  <c r="D198" i="10"/>
  <c r="F198" i="10" s="1"/>
  <c r="H197" i="10"/>
  <c r="D197" i="10"/>
  <c r="F197" i="10" s="1"/>
  <c r="N196" i="10"/>
  <c r="P196" i="10" s="1"/>
  <c r="H196" i="10"/>
  <c r="D196" i="10"/>
  <c r="F196" i="10" s="1"/>
  <c r="N195" i="10"/>
  <c r="P195" i="10" s="1"/>
  <c r="H195" i="10"/>
  <c r="D195" i="10"/>
  <c r="F195" i="10" s="1"/>
  <c r="N194" i="10"/>
  <c r="P194" i="10" s="1"/>
  <c r="H194" i="10"/>
  <c r="D194" i="10"/>
  <c r="F194" i="10" s="1"/>
  <c r="N193" i="10"/>
  <c r="P193" i="10" s="1"/>
  <c r="H193" i="10"/>
  <c r="D193" i="10"/>
  <c r="F193" i="10" s="1"/>
  <c r="N192" i="10"/>
  <c r="P192" i="10" s="1"/>
  <c r="H192" i="10"/>
  <c r="D192" i="10"/>
  <c r="F192" i="10" s="1"/>
  <c r="N191" i="10"/>
  <c r="P191" i="10" s="1"/>
  <c r="H191" i="10"/>
  <c r="D191" i="10"/>
  <c r="F191" i="10" s="1"/>
  <c r="N190" i="10"/>
  <c r="P190" i="10" s="1"/>
  <c r="H190" i="10"/>
  <c r="D190" i="10"/>
  <c r="F190" i="10" s="1"/>
  <c r="N189" i="10"/>
  <c r="P189" i="10" s="1"/>
  <c r="H189" i="10"/>
  <c r="D189" i="10"/>
  <c r="F189" i="10" s="1"/>
  <c r="N188" i="10"/>
  <c r="P188" i="10" s="1"/>
  <c r="H188" i="10"/>
  <c r="D188" i="10"/>
  <c r="F188" i="10" s="1"/>
  <c r="N187" i="10"/>
  <c r="P187" i="10" s="1"/>
  <c r="H187" i="10"/>
  <c r="D187" i="10"/>
  <c r="F187" i="10" s="1"/>
  <c r="N186" i="10"/>
  <c r="P186" i="10" s="1"/>
  <c r="H186" i="10"/>
  <c r="D186" i="10"/>
  <c r="F186" i="10" s="1"/>
  <c r="R185" i="10"/>
  <c r="N185" i="10"/>
  <c r="P185" i="10" s="1"/>
  <c r="H185" i="10"/>
  <c r="D185" i="10"/>
  <c r="F185" i="10" s="1"/>
  <c r="R184" i="10"/>
  <c r="N184" i="10"/>
  <c r="P184" i="10" s="1"/>
  <c r="H184" i="10"/>
  <c r="D184" i="10"/>
  <c r="F184" i="10" s="1"/>
  <c r="R183" i="10"/>
  <c r="N183" i="10"/>
  <c r="P183" i="10" s="1"/>
  <c r="H183" i="10"/>
  <c r="D183" i="10"/>
  <c r="F183" i="10" s="1"/>
  <c r="R182" i="10"/>
  <c r="N182" i="10"/>
  <c r="P182" i="10" s="1"/>
  <c r="H182" i="10"/>
  <c r="D182" i="10"/>
  <c r="F182" i="10" s="1"/>
  <c r="R181" i="10"/>
  <c r="N181" i="10"/>
  <c r="P181" i="10" s="1"/>
  <c r="H181" i="10"/>
  <c r="D181" i="10"/>
  <c r="F181" i="10" s="1"/>
  <c r="R180" i="10"/>
  <c r="N180" i="10"/>
  <c r="P180" i="10" s="1"/>
  <c r="H180" i="10"/>
  <c r="D180" i="10"/>
  <c r="F180" i="10" s="1"/>
  <c r="R179" i="10"/>
  <c r="N179" i="10"/>
  <c r="P179" i="10" s="1"/>
  <c r="H179" i="10"/>
  <c r="D179" i="10"/>
  <c r="F179" i="10" s="1"/>
  <c r="R178" i="10"/>
  <c r="N178" i="10"/>
  <c r="P178" i="10" s="1"/>
  <c r="H178" i="10"/>
  <c r="D178" i="10"/>
  <c r="F178" i="10" s="1"/>
  <c r="R177" i="10"/>
  <c r="N177" i="10"/>
  <c r="P177" i="10" s="1"/>
  <c r="H177" i="10"/>
  <c r="D177" i="10"/>
  <c r="F177" i="10" s="1"/>
  <c r="R176" i="10"/>
  <c r="N176" i="10"/>
  <c r="P176" i="10" s="1"/>
  <c r="H176" i="10"/>
  <c r="D176" i="10"/>
  <c r="F176" i="10" s="1"/>
  <c r="R175" i="10"/>
  <c r="N175" i="10"/>
  <c r="P175" i="10" s="1"/>
  <c r="H175" i="10"/>
  <c r="D175" i="10"/>
  <c r="F175" i="10" s="1"/>
  <c r="R174" i="10"/>
  <c r="N174" i="10"/>
  <c r="P174" i="10" s="1"/>
  <c r="H174" i="10"/>
  <c r="D174" i="10"/>
  <c r="F174" i="10" s="1"/>
  <c r="R173" i="10"/>
  <c r="N173" i="10"/>
  <c r="P173" i="10" s="1"/>
  <c r="H173" i="10"/>
  <c r="D173" i="10"/>
  <c r="F173" i="10" s="1"/>
  <c r="S172" i="10"/>
  <c r="N172" i="10"/>
  <c r="P172" i="10" s="1"/>
  <c r="I172" i="10"/>
  <c r="D172" i="10"/>
  <c r="F172" i="10" s="1"/>
  <c r="M166" i="10" l="1"/>
  <c r="S100" i="10"/>
  <c r="E163" i="10" l="1"/>
  <c r="H126" i="10"/>
  <c r="D126" i="10"/>
  <c r="F126" i="10" s="1"/>
  <c r="H125" i="10"/>
  <c r="D125" i="10"/>
  <c r="F125" i="10" s="1"/>
  <c r="H124" i="10"/>
  <c r="D124" i="10"/>
  <c r="F124" i="10" s="1"/>
  <c r="H123" i="10"/>
  <c r="D123" i="10"/>
  <c r="F123" i="10" s="1"/>
  <c r="H122" i="10"/>
  <c r="D122" i="10"/>
  <c r="F122" i="10" s="1"/>
  <c r="H121" i="10"/>
  <c r="D121" i="10"/>
  <c r="F121" i="10" s="1"/>
  <c r="D120" i="10"/>
  <c r="F120" i="10" s="1"/>
  <c r="D119" i="10"/>
  <c r="F119" i="10" s="1"/>
  <c r="D118" i="10"/>
  <c r="F118" i="10" s="1"/>
  <c r="D117" i="10"/>
  <c r="F117" i="10" s="1"/>
  <c r="D116" i="10"/>
  <c r="F116" i="10" s="1"/>
  <c r="D115" i="10"/>
  <c r="F115" i="10" s="1"/>
  <c r="D114" i="10"/>
  <c r="F114" i="10" s="1"/>
  <c r="D113" i="10"/>
  <c r="F113" i="10" s="1"/>
  <c r="D112" i="10"/>
  <c r="F112" i="10" s="1"/>
  <c r="D111" i="10"/>
  <c r="F111" i="10" s="1"/>
  <c r="D110" i="10"/>
  <c r="F110" i="10" s="1"/>
  <c r="D109" i="10"/>
  <c r="F109" i="10" s="1"/>
  <c r="D108" i="10"/>
  <c r="F108" i="10" s="1"/>
  <c r="D107" i="10"/>
  <c r="F107" i="10" s="1"/>
  <c r="D106" i="10"/>
  <c r="F106" i="10" s="1"/>
  <c r="D105" i="10"/>
  <c r="F105" i="10" s="1"/>
  <c r="D104" i="10"/>
  <c r="F104" i="10" s="1"/>
  <c r="D103" i="10"/>
  <c r="F103" i="10" s="1"/>
  <c r="D102" i="10"/>
  <c r="F102" i="10" s="1"/>
  <c r="D101" i="10"/>
  <c r="F101" i="10" s="1"/>
  <c r="I100" i="10"/>
  <c r="D100" i="10"/>
  <c r="F100" i="10" s="1"/>
  <c r="N31" i="10"/>
  <c r="P31" i="10" s="1"/>
  <c r="N30" i="10"/>
  <c r="P30" i="10" s="1"/>
  <c r="N29" i="10"/>
  <c r="P29" i="10" s="1"/>
  <c r="N28" i="10"/>
  <c r="P28" i="10" s="1"/>
  <c r="N27" i="10"/>
  <c r="P27" i="10" s="1"/>
  <c r="N26" i="10"/>
  <c r="P26" i="10" s="1"/>
  <c r="N25" i="10"/>
  <c r="P25" i="10" s="1"/>
  <c r="N24" i="10"/>
  <c r="P24" i="10" s="1"/>
  <c r="R23" i="10"/>
  <c r="N23" i="10"/>
  <c r="P23" i="10" s="1"/>
  <c r="R22" i="10"/>
  <c r="N22" i="10"/>
  <c r="P22" i="10" s="1"/>
  <c r="R21" i="10"/>
  <c r="N21" i="10"/>
  <c r="P21" i="10" s="1"/>
  <c r="S14" i="10"/>
  <c r="H15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I14" i="10"/>
  <c r="N19" i="10"/>
  <c r="P19" i="10" s="1"/>
  <c r="N18" i="10"/>
  <c r="P18" i="10" s="1"/>
  <c r="N17" i="10"/>
  <c r="P17" i="10" s="1"/>
  <c r="N16" i="10"/>
  <c r="P16" i="10" s="1"/>
  <c r="N15" i="10"/>
  <c r="P15" i="10" s="1"/>
  <c r="N14" i="10"/>
  <c r="P14" i="10" s="1"/>
  <c r="D90" i="10"/>
  <c r="F90" i="10" s="1"/>
  <c r="D89" i="10"/>
  <c r="F89" i="10" s="1"/>
  <c r="D88" i="10"/>
  <c r="F88" i="10" s="1"/>
  <c r="D87" i="10"/>
  <c r="F87" i="10" s="1"/>
  <c r="D86" i="10"/>
  <c r="F86" i="10" s="1"/>
  <c r="D85" i="10"/>
  <c r="F85" i="10" s="1"/>
  <c r="D84" i="10"/>
  <c r="F84" i="10" s="1"/>
  <c r="F68" i="10"/>
  <c r="F67" i="10"/>
  <c r="F66" i="10"/>
  <c r="D65" i="10"/>
  <c r="F65" i="10" s="1"/>
  <c r="D64" i="10"/>
  <c r="F64" i="10" s="1"/>
  <c r="D63" i="10"/>
  <c r="F63" i="10" s="1"/>
  <c r="D62" i="10"/>
  <c r="F62" i="10" s="1"/>
  <c r="D61" i="10"/>
  <c r="F61" i="10" s="1"/>
  <c r="D60" i="10"/>
  <c r="F60" i="10" s="1"/>
  <c r="D59" i="10"/>
  <c r="F59" i="10" s="1"/>
  <c r="D58" i="10"/>
  <c r="F58" i="10" s="1"/>
  <c r="D57" i="10"/>
  <c r="F57" i="10" s="1"/>
  <c r="D56" i="10"/>
  <c r="F56" i="10" s="1"/>
  <c r="D55" i="10"/>
  <c r="F55" i="10" s="1"/>
  <c r="D54" i="10"/>
  <c r="F54" i="10" s="1"/>
  <c r="D53" i="10"/>
  <c r="F53" i="10" s="1"/>
  <c r="D52" i="10"/>
  <c r="F52" i="10" s="1"/>
  <c r="D51" i="10"/>
  <c r="F51" i="10" s="1"/>
  <c r="D50" i="10"/>
  <c r="F50" i="10" s="1"/>
  <c r="D49" i="10"/>
  <c r="F49" i="10" s="1"/>
  <c r="D48" i="10"/>
  <c r="F48" i="10" s="1"/>
  <c r="D47" i="10"/>
  <c r="F47" i="10" s="1"/>
  <c r="D46" i="10"/>
  <c r="F46" i="10" s="1"/>
  <c r="D45" i="10"/>
  <c r="F45" i="10" s="1"/>
  <c r="D44" i="10"/>
  <c r="F44" i="10" s="1"/>
  <c r="D43" i="10"/>
  <c r="F43" i="10" s="1"/>
  <c r="D42" i="10"/>
  <c r="F42" i="10" s="1"/>
  <c r="D41" i="10"/>
  <c r="F41" i="10" s="1"/>
  <c r="D40" i="10"/>
  <c r="F40" i="10" s="1"/>
  <c r="D39" i="10"/>
  <c r="F39" i="10" s="1"/>
  <c r="D38" i="10"/>
  <c r="F38" i="10" s="1"/>
  <c r="D37" i="10"/>
  <c r="F37" i="10" s="1"/>
  <c r="D36" i="10"/>
  <c r="F36" i="10" s="1"/>
  <c r="D35" i="10"/>
  <c r="F35" i="10" s="1"/>
  <c r="D34" i="10"/>
  <c r="F34" i="10" s="1"/>
  <c r="D33" i="10"/>
  <c r="F33" i="10" s="1"/>
  <c r="D32" i="10"/>
  <c r="F32" i="10" s="1"/>
  <c r="D31" i="10"/>
  <c r="F31" i="10" s="1"/>
  <c r="D30" i="10"/>
  <c r="F30" i="10" s="1"/>
  <c r="D29" i="10"/>
  <c r="F29" i="10" s="1"/>
  <c r="D28" i="10"/>
  <c r="F28" i="10" s="1"/>
  <c r="D27" i="10"/>
  <c r="F27" i="10" s="1"/>
  <c r="D26" i="10"/>
  <c r="F26" i="10" s="1"/>
  <c r="D25" i="10"/>
  <c r="F25" i="10" s="1"/>
  <c r="D24" i="10"/>
  <c r="F24" i="10" s="1"/>
  <c r="D23" i="10"/>
  <c r="F23" i="10" s="1"/>
  <c r="D22" i="10"/>
  <c r="F22" i="10" s="1"/>
  <c r="D21" i="10"/>
  <c r="F21" i="10" s="1"/>
  <c r="D20" i="10"/>
  <c r="F20" i="10" s="1"/>
  <c r="D19" i="10"/>
  <c r="F19" i="10" s="1"/>
  <c r="D18" i="10"/>
  <c r="F18" i="10" s="1"/>
  <c r="D17" i="10"/>
  <c r="F17" i="10" s="1"/>
  <c r="D16" i="10"/>
  <c r="F16" i="10" s="1"/>
  <c r="D15" i="10"/>
  <c r="F15" i="10" s="1"/>
  <c r="I57" i="10" l="1"/>
  <c r="I15" i="10"/>
  <c r="I481" i="10"/>
  <c r="I483" i="10"/>
  <c r="I485" i="10"/>
  <c r="I487" i="10"/>
  <c r="I489" i="10"/>
  <c r="I491" i="10"/>
  <c r="I493" i="10"/>
  <c r="I495" i="10"/>
  <c r="I497" i="10"/>
  <c r="I499" i="10"/>
  <c r="I501" i="10"/>
  <c r="I503" i="10"/>
  <c r="I505" i="10"/>
  <c r="I507" i="10"/>
  <c r="I509" i="10"/>
  <c r="I511" i="10"/>
  <c r="I513" i="10"/>
  <c r="I482" i="10"/>
  <c r="I484" i="10"/>
  <c r="I486" i="10"/>
  <c r="I490" i="10"/>
  <c r="I492" i="10"/>
  <c r="I494" i="10"/>
  <c r="I496" i="10"/>
  <c r="I500" i="10"/>
  <c r="I502" i="10"/>
  <c r="I506" i="10"/>
  <c r="I510" i="10"/>
  <c r="I512" i="10"/>
  <c r="I488" i="10"/>
  <c r="I498" i="10"/>
  <c r="I504" i="10"/>
  <c r="I508" i="10"/>
  <c r="I514" i="10"/>
  <c r="S175" i="10"/>
  <c r="S187" i="10"/>
  <c r="S177" i="10"/>
  <c r="S195" i="10"/>
  <c r="S176" i="10"/>
  <c r="S186" i="10"/>
  <c r="S178" i="10"/>
  <c r="S181" i="10"/>
  <c r="S189" i="10"/>
  <c r="S179" i="10"/>
  <c r="S188" i="10"/>
  <c r="S197" i="10"/>
  <c r="S190" i="10"/>
  <c r="S174" i="10"/>
  <c r="S196" i="10"/>
  <c r="S180" i="10"/>
  <c r="S194" i="10"/>
  <c r="S185" i="10"/>
  <c r="S193" i="10"/>
  <c r="S182" i="10"/>
  <c r="S192" i="10"/>
  <c r="S184" i="10"/>
  <c r="S191" i="10"/>
  <c r="S183" i="10"/>
  <c r="I389" i="10"/>
  <c r="I391" i="10"/>
  <c r="I393" i="10"/>
  <c r="I395" i="10"/>
  <c r="I397" i="10"/>
  <c r="I399" i="10"/>
  <c r="I401" i="10"/>
  <c r="I403" i="10"/>
  <c r="I405" i="10"/>
  <c r="I407" i="10"/>
  <c r="I409" i="10"/>
  <c r="I411" i="10"/>
  <c r="I413" i="10"/>
  <c r="I415" i="10"/>
  <c r="I417" i="10"/>
  <c r="I419" i="10"/>
  <c r="I421" i="10"/>
  <c r="I423" i="10"/>
  <c r="I425" i="10"/>
  <c r="I427" i="10"/>
  <c r="I390" i="10"/>
  <c r="I392" i="10"/>
  <c r="I394" i="10"/>
  <c r="I396" i="10"/>
  <c r="I398" i="10"/>
  <c r="I400" i="10"/>
  <c r="I402" i="10"/>
  <c r="I404" i="10"/>
  <c r="I406" i="10"/>
  <c r="I408" i="10"/>
  <c r="I410" i="10"/>
  <c r="I412" i="10"/>
  <c r="I414" i="10"/>
  <c r="I416" i="10"/>
  <c r="I418" i="10"/>
  <c r="I420" i="10"/>
  <c r="I422" i="10"/>
  <c r="I424" i="10"/>
  <c r="I426" i="10"/>
  <c r="I294" i="10"/>
  <c r="I296" i="10"/>
  <c r="I298" i="10"/>
  <c r="I300" i="10"/>
  <c r="I302" i="10"/>
  <c r="I304" i="10"/>
  <c r="I306" i="10"/>
  <c r="I308" i="10"/>
  <c r="I310" i="10"/>
  <c r="I312" i="10"/>
  <c r="I314" i="10"/>
  <c r="I316" i="10"/>
  <c r="I318" i="10"/>
  <c r="I320" i="10"/>
  <c r="I322" i="10"/>
  <c r="I324" i="10"/>
  <c r="I326" i="10"/>
  <c r="I295" i="10"/>
  <c r="I297" i="10"/>
  <c r="I299" i="10"/>
  <c r="I301" i="10"/>
  <c r="I303" i="10"/>
  <c r="I305" i="10"/>
  <c r="I307" i="10"/>
  <c r="I309" i="10"/>
  <c r="I311" i="10"/>
  <c r="I313" i="10"/>
  <c r="I315" i="10"/>
  <c r="I317" i="10"/>
  <c r="I319" i="10"/>
  <c r="I321" i="10"/>
  <c r="I323" i="10"/>
  <c r="I325" i="10"/>
  <c r="S273" i="10"/>
  <c r="S266" i="10"/>
  <c r="S268" i="10"/>
  <c r="S267" i="10"/>
  <c r="S272" i="10"/>
  <c r="S271" i="10"/>
  <c r="S269" i="10"/>
  <c r="S270" i="10"/>
  <c r="I215" i="10"/>
  <c r="I217" i="10"/>
  <c r="I219" i="10"/>
  <c r="I221" i="10"/>
  <c r="I223" i="10"/>
  <c r="I225" i="10"/>
  <c r="I227" i="10"/>
  <c r="I229" i="10"/>
  <c r="I231" i="10"/>
  <c r="I233" i="10"/>
  <c r="I235" i="10"/>
  <c r="I237" i="10"/>
  <c r="I239" i="10"/>
  <c r="I241" i="10"/>
  <c r="I243" i="10"/>
  <c r="I245" i="10"/>
  <c r="I216" i="10"/>
  <c r="I218" i="10"/>
  <c r="I220" i="10"/>
  <c r="I222" i="10"/>
  <c r="I224" i="10"/>
  <c r="I226" i="10"/>
  <c r="I228" i="10"/>
  <c r="I230" i="10"/>
  <c r="I232" i="10"/>
  <c r="I234" i="10"/>
  <c r="I236" i="10"/>
  <c r="I238" i="10"/>
  <c r="I240" i="10"/>
  <c r="I242" i="10"/>
  <c r="I244" i="10"/>
  <c r="I246" i="10"/>
  <c r="S16" i="10"/>
  <c r="S18" i="10"/>
  <c r="S20" i="10"/>
  <c r="I67" i="10"/>
  <c r="I75" i="10"/>
  <c r="I79" i="10"/>
  <c r="I85" i="10"/>
  <c r="I89" i="10"/>
  <c r="I58" i="10"/>
  <c r="I60" i="10"/>
  <c r="I62" i="10"/>
  <c r="I64" i="10"/>
  <c r="I66" i="10"/>
  <c r="I68" i="10"/>
  <c r="I70" i="10"/>
  <c r="I72" i="10"/>
  <c r="I74" i="10"/>
  <c r="I76" i="10"/>
  <c r="I78" i="10"/>
  <c r="I80" i="10"/>
  <c r="I82" i="10"/>
  <c r="I84" i="10"/>
  <c r="I86" i="10"/>
  <c r="I88" i="10"/>
  <c r="I90" i="10"/>
  <c r="I61" i="10"/>
  <c r="I73" i="10"/>
  <c r="I83" i="10"/>
  <c r="I91" i="10"/>
  <c r="S15" i="10"/>
  <c r="S17" i="10"/>
  <c r="S19" i="10"/>
  <c r="I59" i="10"/>
  <c r="I63" i="10"/>
  <c r="I65" i="10"/>
  <c r="I69" i="10"/>
  <c r="I71" i="10"/>
  <c r="I77" i="10"/>
  <c r="I81" i="10"/>
  <c r="I87" i="10"/>
  <c r="I128" i="10"/>
  <c r="I132" i="10"/>
  <c r="I136" i="10"/>
  <c r="I140" i="10"/>
  <c r="I144" i="10"/>
  <c r="I148" i="10"/>
  <c r="I152" i="10"/>
  <c r="I156" i="10"/>
  <c r="I160" i="10"/>
  <c r="I127" i="10"/>
  <c r="I129" i="10"/>
  <c r="I131" i="10"/>
  <c r="I133" i="10"/>
  <c r="I135" i="10"/>
  <c r="I137" i="10"/>
  <c r="I139" i="10"/>
  <c r="I141" i="10"/>
  <c r="I143" i="10"/>
  <c r="I145" i="10"/>
  <c r="I147" i="10"/>
  <c r="I149" i="10"/>
  <c r="I151" i="10"/>
  <c r="I153" i="10"/>
  <c r="I155" i="10"/>
  <c r="I157" i="10"/>
  <c r="I159" i="10"/>
  <c r="I161" i="10"/>
  <c r="I163" i="10"/>
  <c r="I130" i="10"/>
  <c r="I134" i="10"/>
  <c r="I138" i="10"/>
  <c r="I142" i="10"/>
  <c r="I146" i="10"/>
  <c r="I150" i="10"/>
  <c r="I154" i="10"/>
  <c r="I158" i="10"/>
  <c r="I162" i="10"/>
  <c r="S31" i="10"/>
  <c r="S32" i="10"/>
  <c r="S26" i="10"/>
  <c r="S30" i="10"/>
  <c r="S24" i="10"/>
  <c r="S27" i="10"/>
  <c r="S28" i="10"/>
  <c r="S25" i="10"/>
  <c r="S29" i="10"/>
  <c r="I26" i="10"/>
  <c r="M94" i="10"/>
  <c r="C26" i="17" s="1"/>
  <c r="M8" i="10"/>
  <c r="D54" i="17" s="1"/>
  <c r="C8" i="18" l="1"/>
  <c r="C5" i="18" l="1"/>
  <c r="C7" i="18" l="1"/>
  <c r="C9" i="18" s="1"/>
  <c r="C11" i="18" s="1"/>
  <c r="C82" i="17" l="1"/>
  <c r="C81" i="17"/>
  <c r="C80" i="17"/>
  <c r="C79" i="17"/>
  <c r="C63" i="17"/>
  <c r="C62" i="17"/>
  <c r="C61" i="17"/>
  <c r="C44" i="17"/>
  <c r="C64" i="17" l="1"/>
  <c r="C75" i="17" l="1"/>
  <c r="S439" i="10" l="1"/>
  <c r="W437" i="10"/>
  <c r="S437" i="10"/>
  <c r="I441" i="10"/>
  <c r="I445" i="10"/>
  <c r="I449" i="10"/>
  <c r="I453" i="10"/>
  <c r="I457" i="10"/>
  <c r="I461" i="10"/>
  <c r="I465" i="10"/>
  <c r="I473" i="10"/>
  <c r="S440" i="10"/>
  <c r="I466" i="10"/>
  <c r="I474" i="10"/>
  <c r="I448" i="10"/>
  <c r="I439" i="10"/>
  <c r="I442" i="10"/>
  <c r="I446" i="10"/>
  <c r="I450" i="10"/>
  <c r="I454" i="10"/>
  <c r="I458" i="10"/>
  <c r="I462" i="10"/>
  <c r="I467" i="10"/>
  <c r="I475" i="10"/>
  <c r="S441" i="10"/>
  <c r="I468" i="10"/>
  <c r="I476" i="10"/>
  <c r="I444" i="10"/>
  <c r="I460" i="10"/>
  <c r="I479" i="10"/>
  <c r="I438" i="10"/>
  <c r="I472" i="10"/>
  <c r="S438" i="10"/>
  <c r="I443" i="10"/>
  <c r="I447" i="10"/>
  <c r="I451" i="10"/>
  <c r="I455" i="10"/>
  <c r="I459" i="10"/>
  <c r="I463" i="10"/>
  <c r="I469" i="10"/>
  <c r="I477" i="10"/>
  <c r="I437" i="10"/>
  <c r="I470" i="10"/>
  <c r="I478" i="10"/>
  <c r="I440" i="10"/>
  <c r="I452" i="10"/>
  <c r="I456" i="10"/>
  <c r="I464" i="10"/>
  <c r="I471" i="10"/>
  <c r="I480" i="10"/>
  <c r="I370" i="10"/>
  <c r="I378" i="10"/>
  <c r="I386" i="10"/>
  <c r="I372" i="10"/>
  <c r="I376" i="10"/>
  <c r="I382" i="10"/>
  <c r="I388" i="10"/>
  <c r="I374" i="10"/>
  <c r="I380" i="10"/>
  <c r="I384" i="10"/>
  <c r="I383" i="10"/>
  <c r="I373" i="10"/>
  <c r="I379" i="10"/>
  <c r="I387" i="10"/>
  <c r="I385" i="10"/>
  <c r="I369" i="10"/>
  <c r="I371" i="10"/>
  <c r="I375" i="10"/>
  <c r="I381" i="10"/>
  <c r="I377" i="10"/>
  <c r="I350" i="10"/>
  <c r="I342" i="10"/>
  <c r="I354" i="10"/>
  <c r="I346" i="10"/>
  <c r="W336" i="10"/>
  <c r="I344" i="10"/>
  <c r="I357" i="10"/>
  <c r="I361" i="10"/>
  <c r="S342" i="10"/>
  <c r="I367" i="10"/>
  <c r="I338" i="10"/>
  <c r="S344" i="10"/>
  <c r="S346" i="10"/>
  <c r="S340" i="10"/>
  <c r="I348" i="10"/>
  <c r="I358" i="10"/>
  <c r="I362" i="10"/>
  <c r="S343" i="10"/>
  <c r="I355" i="10"/>
  <c r="I339" i="10"/>
  <c r="S345" i="10"/>
  <c r="S336" i="10"/>
  <c r="I364" i="10"/>
  <c r="S341" i="10"/>
  <c r="I353" i="10"/>
  <c r="I352" i="10"/>
  <c r="I359" i="10"/>
  <c r="I336" i="10"/>
  <c r="I347" i="10"/>
  <c r="I363" i="10"/>
  <c r="I340" i="10"/>
  <c r="I349" i="10"/>
  <c r="S337" i="10"/>
  <c r="I351" i="10"/>
  <c r="I366" i="10"/>
  <c r="S338" i="10"/>
  <c r="I345" i="10"/>
  <c r="I356" i="10"/>
  <c r="I360" i="10"/>
  <c r="I337" i="10"/>
  <c r="I365" i="10"/>
  <c r="I341" i="10"/>
  <c r="I343" i="10"/>
  <c r="I368" i="10"/>
  <c r="S339" i="10"/>
  <c r="S260" i="10"/>
  <c r="S258" i="10"/>
  <c r="S257" i="10"/>
  <c r="W256" i="10"/>
  <c r="S263" i="10"/>
  <c r="I257" i="10"/>
  <c r="I260" i="10"/>
  <c r="I258" i="10"/>
  <c r="I256" i="10"/>
  <c r="S256" i="10"/>
  <c r="S264" i="10"/>
  <c r="I282" i="10"/>
  <c r="I279" i="10"/>
  <c r="I290" i="10"/>
  <c r="I278" i="10"/>
  <c r="I276" i="10"/>
  <c r="I269" i="10"/>
  <c r="I283" i="10"/>
  <c r="I291" i="10"/>
  <c r="I275" i="10"/>
  <c r="I265" i="10"/>
  <c r="I289" i="10"/>
  <c r="I259" i="10"/>
  <c r="S259" i="10"/>
  <c r="S265" i="10"/>
  <c r="I267" i="10"/>
  <c r="I284" i="10"/>
  <c r="I292" i="10"/>
  <c r="I264" i="10"/>
  <c r="I280" i="10"/>
  <c r="I273" i="10"/>
  <c r="I285" i="10"/>
  <c r="I293" i="10"/>
  <c r="S262" i="10"/>
  <c r="I261" i="10"/>
  <c r="S261" i="10"/>
  <c r="I266" i="10"/>
  <c r="I271" i="10"/>
  <c r="I286" i="10"/>
  <c r="I268" i="10"/>
  <c r="I262" i="10"/>
  <c r="I277" i="10"/>
  <c r="I287" i="10"/>
  <c r="I263" i="10"/>
  <c r="I274" i="10"/>
  <c r="I288" i="10"/>
  <c r="I270" i="10"/>
  <c r="I272" i="10"/>
  <c r="I281" i="10"/>
  <c r="I174" i="10"/>
  <c r="W173" i="10"/>
  <c r="I184" i="10"/>
  <c r="I201" i="10"/>
  <c r="I209" i="10"/>
  <c r="S173" i="10"/>
  <c r="I181" i="10"/>
  <c r="I197" i="10"/>
  <c r="I191" i="10"/>
  <c r="I182" i="10"/>
  <c r="I198" i="10"/>
  <c r="I206" i="10"/>
  <c r="I214" i="10"/>
  <c r="I176" i="10"/>
  <c r="I205" i="10"/>
  <c r="I189" i="10"/>
  <c r="I183" i="10"/>
  <c r="I190" i="10"/>
  <c r="I210" i="10"/>
  <c r="I180" i="10"/>
  <c r="I207" i="10"/>
  <c r="I177" i="10"/>
  <c r="I193" i="10"/>
  <c r="I187" i="10"/>
  <c r="I178" i="10"/>
  <c r="I194" i="10"/>
  <c r="I204" i="10"/>
  <c r="I212" i="10"/>
  <c r="I175" i="10"/>
  <c r="I188" i="10"/>
  <c r="I203" i="10"/>
  <c r="I211" i="10"/>
  <c r="I195" i="10"/>
  <c r="I185" i="10"/>
  <c r="I179" i="10"/>
  <c r="I199" i="10"/>
  <c r="I186" i="10"/>
  <c r="I200" i="10"/>
  <c r="I208" i="10"/>
  <c r="I192" i="10"/>
  <c r="I213" i="10"/>
  <c r="I173" i="10"/>
  <c r="I202" i="10"/>
  <c r="I196" i="10"/>
  <c r="W101" i="10"/>
  <c r="I103" i="10"/>
  <c r="I111" i="10"/>
  <c r="I118" i="10"/>
  <c r="I106" i="10"/>
  <c r="I122" i="10"/>
  <c r="I104" i="10"/>
  <c r="I105" i="10"/>
  <c r="I113" i="10"/>
  <c r="I121" i="10"/>
  <c r="I101" i="10"/>
  <c r="I108" i="10"/>
  <c r="I117" i="10"/>
  <c r="I124" i="10"/>
  <c r="I107" i="10"/>
  <c r="I115" i="10"/>
  <c r="I123" i="10"/>
  <c r="I110" i="10"/>
  <c r="I119" i="10"/>
  <c r="I126" i="10"/>
  <c r="I114" i="10"/>
  <c r="I109" i="10"/>
  <c r="I116" i="10"/>
  <c r="I125" i="10"/>
  <c r="I112" i="10"/>
  <c r="I120" i="10"/>
  <c r="I102" i="10"/>
  <c r="S22" i="10"/>
  <c r="S23" i="10"/>
  <c r="S21" i="10"/>
  <c r="W15" i="10"/>
  <c r="I21" i="10"/>
  <c r="I18" i="10"/>
  <c r="I34" i="10"/>
  <c r="I50" i="10"/>
  <c r="I31" i="10"/>
  <c r="I47" i="10"/>
  <c r="I41" i="10"/>
  <c r="I20" i="10"/>
  <c r="I36" i="10"/>
  <c r="I52" i="10"/>
  <c r="I53" i="10"/>
  <c r="I40" i="10"/>
  <c r="I56" i="10"/>
  <c r="I49" i="10"/>
  <c r="I27" i="10"/>
  <c r="I29" i="10"/>
  <c r="I48" i="10"/>
  <c r="I33" i="10"/>
  <c r="I22" i="10"/>
  <c r="I38" i="10"/>
  <c r="I54" i="10"/>
  <c r="I25" i="10"/>
  <c r="I19" i="10"/>
  <c r="I35" i="10"/>
  <c r="I51" i="10"/>
  <c r="I24" i="10"/>
  <c r="I30" i="10"/>
  <c r="I43" i="10"/>
  <c r="I16" i="10"/>
  <c r="I37" i="10"/>
  <c r="I42" i="10"/>
  <c r="I45" i="10"/>
  <c r="I23" i="10"/>
  <c r="I39" i="10"/>
  <c r="I55" i="10"/>
  <c r="I17" i="10"/>
  <c r="I28" i="10"/>
  <c r="I44" i="10"/>
  <c r="I46" i="10"/>
  <c r="I32" i="10"/>
  <c r="S442" i="10" l="1"/>
  <c r="S347" i="10"/>
  <c r="S274" i="10"/>
  <c r="S198" i="10"/>
  <c r="S33" i="10"/>
  <c r="I92" i="10"/>
  <c r="I515" i="10"/>
  <c r="I432" i="10" s="1"/>
  <c r="I428" i="10"/>
  <c r="I331" i="10" s="1"/>
  <c r="I327" i="10"/>
  <c r="I251" i="10" s="1"/>
  <c r="I247" i="10"/>
  <c r="I168" i="10" s="1"/>
  <c r="I164" i="10"/>
  <c r="I96" i="10" s="1"/>
  <c r="C14" i="12" l="1"/>
  <c r="S10" i="10" l="1"/>
  <c r="I8" i="10" l="1"/>
  <c r="S8" i="10" l="1"/>
  <c r="W8" i="10" s="1"/>
  <c r="D53" i="17"/>
  <c r="D55" i="17" s="1"/>
  <c r="C76" i="17" s="1"/>
  <c r="C84" i="17" s="1"/>
  <c r="I10" i="10"/>
  <c r="D8" i="10" s="1"/>
  <c r="W16" i="10" l="1"/>
  <c r="W17" i="10" s="1"/>
  <c r="X17" i="10" s="1"/>
  <c r="F8" i="10" s="1"/>
  <c r="C18" i="4"/>
  <c r="I94" i="10"/>
  <c r="S94" i="10" s="1"/>
  <c r="W94" i="10" s="1"/>
  <c r="S96" i="10" l="1"/>
  <c r="D94" i="10" s="1"/>
  <c r="C19" i="4" l="1"/>
  <c r="W102" i="10"/>
  <c r="W103" i="10" s="1"/>
  <c r="X103" i="10" s="1"/>
  <c r="F94" i="10" s="1"/>
  <c r="S168" i="10"/>
  <c r="D166" i="10" s="1"/>
  <c r="W174" i="10" l="1"/>
  <c r="W175" i="10" s="1"/>
  <c r="X175" i="10" s="1"/>
  <c r="F166" i="10" s="1"/>
  <c r="C20" i="4"/>
  <c r="I166" i="10"/>
  <c r="S166" i="10" s="1"/>
  <c r="W166" i="10" s="1"/>
  <c r="I249" i="10"/>
  <c r="S249" i="10" s="1"/>
  <c r="W249" i="10" s="1"/>
  <c r="S251" i="10" l="1"/>
  <c r="D249" i="10" s="1"/>
  <c r="C21" i="4" l="1"/>
  <c r="W257" i="10"/>
  <c r="W258" i="10" s="1"/>
  <c r="X258" i="10" s="1"/>
  <c r="F249" i="10" s="1"/>
  <c r="I329" i="10"/>
  <c r="S331" i="10"/>
  <c r="D329" i="10" s="1"/>
  <c r="C22" i="4" l="1"/>
  <c r="S329" i="10"/>
  <c r="W329" i="10" s="1"/>
  <c r="W337" i="10"/>
  <c r="W338" i="10" s="1"/>
  <c r="X338" i="10" s="1"/>
  <c r="F329" i="10" s="1"/>
  <c r="S432" i="10"/>
  <c r="D430" i="10" s="1"/>
  <c r="W438" i="10" l="1"/>
  <c r="W439" i="10" s="1"/>
  <c r="X439" i="10" s="1"/>
  <c r="F430" i="10" s="1"/>
  <c r="F4" i="10"/>
  <c r="C23" i="4"/>
  <c r="I430" i="10"/>
  <c r="F2" i="10" s="1"/>
  <c r="C14" i="4" s="1"/>
  <c r="S430" i="10"/>
  <c r="W430" i="10" s="1"/>
  <c r="F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3" authorId="0" shapeId="0" xr:uid="{7AE50B0A-AD95-4C07-9C59-F52B97E44E5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Emission reductions are not calculated for stoves that have exceeded their service life.</t>
        </r>
      </text>
    </comment>
    <comment ref="C10" authorId="0" shapeId="0" xr:uid="{BAA35AAB-BFBB-4C5F-A8FA-2D357CF69AB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As per the description from the methodology, the latest date of commissioning of a device within the batch, which is 30/09/2019 is the commissioning of a batch A.</t>
        </r>
      </text>
    </comment>
    <comment ref="M10" authorId="0" shapeId="0" xr:uid="{7E477F55-0D54-477C-BAAB-3B0FEF25E10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As per the description from the methodology, the latest date of commissioning of a device within the batch, which is 03/02/2020 is the commissioning of a batch B.</t>
        </r>
      </text>
    </comment>
    <comment ref="D13" authorId="0" shapeId="0" xr:uid="{4E3F969E-2D00-4479-8C5F-A58FF056498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If two years have passed since the last stove was distributed and commissioned, no further life is left.In these cases, the lifetime is displayed as a negative number.</t>
        </r>
      </text>
    </comment>
  </commentList>
</comments>
</file>

<file path=xl/sharedStrings.xml><?xml version="1.0" encoding="utf-8"?>
<sst xmlns="http://schemas.openxmlformats.org/spreadsheetml/2006/main" count="1587" uniqueCount="202">
  <si>
    <t>PoA Title</t>
  </si>
  <si>
    <t>The Project of CCC program of Activities (PoA) for Distribution of Improved Cookstoves (ICS) in Developing South and Southeast Asia Countries (Myanmar)</t>
  </si>
  <si>
    <t>CDM ID</t>
  </si>
  <si>
    <t>CME</t>
  </si>
  <si>
    <t>Climate Change Center</t>
  </si>
  <si>
    <t>Methdology</t>
  </si>
  <si>
    <t>AMS-II.G. ver. 9 - Energy efficiency measures in thermal applications of non-renewable biomass</t>
  </si>
  <si>
    <t>Type</t>
  </si>
  <si>
    <t>CDM CER</t>
  </si>
  <si>
    <t>Monitoring duration</t>
  </si>
  <si>
    <t>1 Jan 2021 - 31 May 2022</t>
    <phoneticPr fontId="20" type="noConversion"/>
  </si>
  <si>
    <t>Version of the workbook</t>
  </si>
  <si>
    <t>Date</t>
  </si>
  <si>
    <t>Total number of CPAs</t>
  </si>
  <si>
    <t>Total number of stove distributed</t>
  </si>
  <si>
    <t>ER calculation:</t>
  </si>
  <si>
    <t>CERs for the 10471-P1-0001-CP1 (tCO2e)</t>
  </si>
  <si>
    <t>CERs for the 10471-P1-0002-CP1 (tCO2e)</t>
  </si>
  <si>
    <t>CERs for the 10471-P1-0003-CP1 (tCO2e)</t>
  </si>
  <si>
    <t>CERs for the 10471-P1-0004-CP1 (tCO2e)</t>
  </si>
  <si>
    <t>CERs for the 10471-P1-0005-CP1 (tCO2e)</t>
  </si>
  <si>
    <t>CERs for the 10471-P1-0006-CP1 (tCO2e)</t>
  </si>
  <si>
    <t>Ex-ante parameters:</t>
  </si>
  <si>
    <t>Value</t>
  </si>
  <si>
    <t>Unit</t>
  </si>
  <si>
    <t>Energy Cap (SSC-CDM Methodology limit)</t>
  </si>
  <si>
    <r>
      <t>GWh</t>
    </r>
    <r>
      <rPr>
        <vertAlign val="sub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per annum</t>
    </r>
  </si>
  <si>
    <t>Fraction</t>
  </si>
  <si>
    <t>µy</t>
  </si>
  <si>
    <r>
      <t>f</t>
    </r>
    <r>
      <rPr>
        <vertAlign val="subscript"/>
        <sz val="11"/>
        <rFont val="Arial"/>
        <family val="2"/>
      </rPr>
      <t>NRB,y</t>
    </r>
    <r>
      <rPr>
        <sz val="11"/>
        <rFont val="Arial"/>
        <family val="2"/>
      </rPr>
      <t xml:space="preserve"> </t>
    </r>
  </si>
  <si>
    <r>
      <t>NCV</t>
    </r>
    <r>
      <rPr>
        <vertAlign val="subscript"/>
        <sz val="11"/>
        <rFont val="Arial"/>
        <family val="2"/>
      </rPr>
      <t>biomass</t>
    </r>
  </si>
  <si>
    <t>TJ/tonne</t>
  </si>
  <si>
    <r>
      <t>EF</t>
    </r>
    <r>
      <rPr>
        <vertAlign val="subscript"/>
        <sz val="11"/>
        <rFont val="Arial"/>
        <family val="2"/>
      </rPr>
      <t xml:space="preserve"> projected fossil fuel</t>
    </r>
  </si>
  <si>
    <t>tCO2/TJ</t>
  </si>
  <si>
    <t xml:space="preserve">Leakage </t>
  </si>
  <si>
    <t>Start date of monitoring period</t>
  </si>
  <si>
    <t>Last date of monitoring period</t>
  </si>
  <si>
    <t>Total days count under the current monitoring period =</t>
  </si>
  <si>
    <t>Days</t>
  </si>
  <si>
    <t>Monitoring parameters:</t>
  </si>
  <si>
    <t>Fraction</t>
    <phoneticPr fontId="20" type="noConversion"/>
  </si>
  <si>
    <t>By=1,new,i,j,survey</t>
  </si>
  <si>
    <t>Tonnes</t>
  </si>
  <si>
    <t>Ratio of operating devices</t>
    <phoneticPr fontId="20" type="noConversion"/>
  </si>
  <si>
    <t>Summary vintage-wise:</t>
  </si>
  <si>
    <t>Details of ICS models</t>
  </si>
  <si>
    <t>Total SaoRehitra ICS:</t>
  </si>
  <si>
    <t xml:space="preserve">Total Lamasinina ICS </t>
  </si>
  <si>
    <t>1st MP End date =</t>
    <phoneticPr fontId="20" type="noConversion"/>
  </si>
  <si>
    <t>Total stove distributed</t>
  </si>
  <si>
    <t>Start Date of MP =</t>
  </si>
  <si>
    <t>Total Stove over life</t>
    <phoneticPr fontId="20" type="noConversion"/>
  </si>
  <si>
    <t>End Date of MP =</t>
  </si>
  <si>
    <t>Total ERy for all CPAs</t>
  </si>
  <si>
    <t>Total days included =</t>
  </si>
  <si>
    <t>CPA 1</t>
    <phoneticPr fontId="20" type="noConversion"/>
  </si>
  <si>
    <t>Total ER calculation</t>
  </si>
  <si>
    <t>tCO2e</t>
  </si>
  <si>
    <t>Stoves have been distributed</t>
    <phoneticPr fontId="20" type="noConversion"/>
  </si>
  <si>
    <t>units have exceeded their lifespan before the monitoring period.</t>
    <phoneticPr fontId="20" type="noConversion"/>
  </si>
  <si>
    <t>stoves are still in operation.</t>
    <phoneticPr fontId="20" type="noConversion"/>
  </si>
  <si>
    <t>Reflect sampling results</t>
    <phoneticPr fontId="20" type="noConversion"/>
  </si>
  <si>
    <t>CPA 1A</t>
    <phoneticPr fontId="20" type="noConversion"/>
  </si>
  <si>
    <t>Date of commission of batch : 30-Sep-19</t>
    <phoneticPr fontId="20" type="noConversion"/>
  </si>
  <si>
    <t>CPA 1B</t>
    <phoneticPr fontId="20" type="noConversion"/>
  </si>
  <si>
    <t>Date of commission of batch : 03-Feb-20</t>
    <phoneticPr fontId="20" type="noConversion"/>
  </si>
  <si>
    <t>Details of variation:</t>
  </si>
  <si>
    <t>Details of CPA distribution:</t>
  </si>
  <si>
    <t>Details of ER calculation:</t>
  </si>
  <si>
    <t>CPA 1A (10471-P1-0001-CP1)</t>
    <phoneticPr fontId="20" type="noConversion"/>
  </si>
  <si>
    <t>Remaining life</t>
    <phoneticPr fontId="20" type="noConversion"/>
  </si>
  <si>
    <t>Stove No</t>
  </si>
  <si>
    <t>Total year fraction for ER estimation</t>
    <phoneticPr fontId="20" type="noConversion"/>
  </si>
  <si>
    <t>By,savings,i,j</t>
    <phoneticPr fontId="20" type="noConversion"/>
  </si>
  <si>
    <t>Unit</t>
    <phoneticPr fontId="20" type="noConversion"/>
  </si>
  <si>
    <t>CPA 1B (10471-P1-0001-CP1)</t>
    <phoneticPr fontId="20" type="noConversion"/>
  </si>
  <si>
    <t>Total year fraction for ER estimation</t>
  </si>
  <si>
    <t>CPA 1</t>
  </si>
  <si>
    <t>Ery</t>
    <phoneticPr fontId="20" type="noConversion"/>
  </si>
  <si>
    <t>Start date of ER accounting</t>
  </si>
  <si>
    <t>Ery start from</t>
    <phoneticPr fontId="20" type="noConversion"/>
  </si>
  <si>
    <t>ton/year</t>
  </si>
  <si>
    <t>Estimated CERs as per registered CPA</t>
  </si>
  <si>
    <t>tCO2/year</t>
  </si>
  <si>
    <t>Ex-ante equivalent CERs for the current monitoring period =</t>
  </si>
  <si>
    <t>tCO2</t>
  </si>
  <si>
    <t>Actual CERs achieved during the current monitoring period =</t>
  </si>
  <si>
    <t>Thus, variation in CERs =</t>
  </si>
  <si>
    <t>Total</t>
    <phoneticPr fontId="20" type="noConversion"/>
  </si>
  <si>
    <t>Total ERy</t>
  </si>
  <si>
    <t>CPA 2</t>
    <phoneticPr fontId="20" type="noConversion"/>
  </si>
  <si>
    <t>units have exceeded their lifespan before the monitoring period.</t>
  </si>
  <si>
    <t>CPA 2A</t>
    <phoneticPr fontId="20" type="noConversion"/>
  </si>
  <si>
    <t>CPA 2B</t>
    <phoneticPr fontId="20" type="noConversion"/>
  </si>
  <si>
    <t>CPA 2A (10471-P1-0002-CP1)</t>
    <phoneticPr fontId="20" type="noConversion"/>
  </si>
  <si>
    <t>CPA 2B (10471-P1-0002-CP1)</t>
    <phoneticPr fontId="20" type="noConversion"/>
  </si>
  <si>
    <t>N/A</t>
    <phoneticPr fontId="20" type="noConversion"/>
  </si>
  <si>
    <t>N/A</t>
  </si>
  <si>
    <t>CPA 3</t>
  </si>
  <si>
    <t>CPA 3A</t>
  </si>
  <si>
    <t>CPA 3B</t>
  </si>
  <si>
    <t>CPA 3A (10471-P1-0001-CP1)</t>
  </si>
  <si>
    <t>CPA 3B (10471-P1-0001-CP1)</t>
  </si>
  <si>
    <t>CPA 4</t>
  </si>
  <si>
    <t>CPA 4A</t>
  </si>
  <si>
    <t>CPA 4B</t>
  </si>
  <si>
    <t>CPA 4A (10471-P1-0001-CP1)</t>
  </si>
  <si>
    <t>CPA 4B (10471-P1-0001-CP1)</t>
  </si>
  <si>
    <t>CPA 5</t>
  </si>
  <si>
    <t>CPA 5A</t>
  </si>
  <si>
    <t>CPA 5B</t>
  </si>
  <si>
    <t>CPA 5A (10471-P1-0001-CP1)</t>
  </si>
  <si>
    <t>CPA 5B (10471-P1-0001-CP1)</t>
  </si>
  <si>
    <t>CPA 6</t>
  </si>
  <si>
    <t>CPA 6A</t>
  </si>
  <si>
    <t>CPA 6B</t>
  </si>
  <si>
    <t>CPA 6A (10471-P1-0001-CP1)</t>
  </si>
  <si>
    <t>CPA 6B (10471-P1-0001-CP1)</t>
  </si>
  <si>
    <t>Check for SSC threshold for cookstoves</t>
  </si>
  <si>
    <t>Parameter</t>
  </si>
  <si>
    <t>Reference/Source</t>
  </si>
  <si>
    <t>Baseline Stove efficiency</t>
  </si>
  <si>
    <t>%</t>
  </si>
  <si>
    <t>Sample survey of end user, AMS-II.G., ver09.0</t>
  </si>
  <si>
    <t>Project stove efficiency</t>
  </si>
  <si>
    <t>Water Boiling Test (WBT) results on sampling method</t>
  </si>
  <si>
    <t>Baseline Fuel consumption</t>
  </si>
  <si>
    <t>Ton/family/year</t>
  </si>
  <si>
    <t>Sample survey of end user</t>
  </si>
  <si>
    <t>Fuelwood savings</t>
  </si>
  <si>
    <t>Calculated</t>
  </si>
  <si>
    <t>Calorific value of biomass</t>
  </si>
  <si>
    <t>TJ/T</t>
  </si>
  <si>
    <t>IPCC default value, AMS-II.G., ver09.0</t>
  </si>
  <si>
    <t>Energy savings per year</t>
  </si>
  <si>
    <t>TJ/family/year</t>
  </si>
  <si>
    <t>Conversion factor</t>
  </si>
  <si>
    <t>TJ/GWh</t>
  </si>
  <si>
    <t>Default</t>
  </si>
  <si>
    <t>Energy savings per improved cookstove</t>
  </si>
  <si>
    <t>GWhth/family/year</t>
  </si>
  <si>
    <t>Date of commission of project device i</t>
  </si>
  <si>
    <t>MR report page 25</t>
  </si>
  <si>
    <t>The first cookstove installaiton date for each CPA</t>
  </si>
  <si>
    <t>CPA</t>
  </si>
  <si>
    <r>
      <t>Unique serial number 
of cookstove</t>
    </r>
    <r>
      <rPr>
        <vertAlign val="superscript"/>
        <sz val="10"/>
        <color theme="1"/>
        <rFont val="Calibri"/>
        <family val="2"/>
        <scheme val="minor"/>
      </rPr>
      <t>1)</t>
    </r>
  </si>
  <si>
    <t>19/12/2018</t>
  </si>
  <si>
    <t>CCC-001915</t>
  </si>
  <si>
    <t>CCC-010768</t>
  </si>
  <si>
    <t>CCC-027829</t>
  </si>
  <si>
    <t>CCC-030878</t>
  </si>
  <si>
    <t>CCC-040797</t>
  </si>
  <si>
    <t>CCC-053097</t>
  </si>
  <si>
    <t>1) If there is more than one cookstove distributed on the date we stated, the serial number of the randomly selected represnetative stove is indicated</t>
  </si>
  <si>
    <t xml:space="preserve">   From CPA 1 to 6, the first day of cookstove installation is 19/12/2018.</t>
    <phoneticPr fontId="21" type="noConversion"/>
  </si>
  <si>
    <t xml:space="preserve">   As per the description from the methodology, the first date of commissioning of a device i, which is 19/12/2018 is the commissioning of project device.</t>
    <phoneticPr fontId="21" type="noConversion"/>
  </si>
  <si>
    <t xml:space="preserve">   Thus, date of commission of the device is 19/12/2018</t>
    <phoneticPr fontId="21" type="noConversion"/>
  </si>
  <si>
    <t>Date of commission of batch j</t>
    <phoneticPr fontId="20" type="noConversion"/>
  </si>
  <si>
    <t>The last cookstove installaiton date</t>
    <phoneticPr fontId="20" type="noConversion"/>
  </si>
  <si>
    <r>
      <t>Unique serial number of cookstove</t>
    </r>
    <r>
      <rPr>
        <vertAlign val="superscript"/>
        <sz val="10"/>
        <color theme="1"/>
        <rFont val="Calibri"/>
        <family val="2"/>
        <scheme val="minor"/>
      </rPr>
      <t>1)</t>
    </r>
  </si>
  <si>
    <t>Batch A</t>
    <phoneticPr fontId="20" type="noConversion"/>
  </si>
  <si>
    <t>CCC-207355</t>
    <phoneticPr fontId="20" type="noConversion"/>
  </si>
  <si>
    <t>Batch B</t>
    <phoneticPr fontId="20" type="noConversion"/>
  </si>
  <si>
    <t>CCC-003609</t>
  </si>
  <si>
    <t xml:space="preserve">This monitoring report has two batches, Batch A and Batch B. </t>
    <phoneticPr fontId="20" type="noConversion"/>
  </si>
  <si>
    <t xml:space="preserve">As explained in the methodology, the batch commissioning date was determined based on the last commissioning date of the devices in the batch, and the commissioning date for batch A determined during the primary monitoring period was September 30, 2019. </t>
    <phoneticPr fontId="20" type="noConversion"/>
  </si>
  <si>
    <t>The commissioning date for Batch B, determined during the second monitoring period, is February 3, 2020.</t>
    <phoneticPr fontId="20" type="noConversion"/>
  </si>
  <si>
    <t>Monitoring report sample equation</t>
  </si>
  <si>
    <t>Energy Cap 
(SSC-CDM Methodology limit)</t>
    <phoneticPr fontId="21" type="noConversion"/>
  </si>
  <si>
    <r>
      <t>GWh</t>
    </r>
    <r>
      <rPr>
        <vertAlign val="subscript"/>
        <sz val="10"/>
        <color theme="1"/>
        <rFont val="Arial"/>
        <family val="2"/>
      </rPr>
      <t>th</t>
    </r>
    <r>
      <rPr>
        <sz val="10"/>
        <color theme="1"/>
        <rFont val="Arial"/>
        <family val="2"/>
      </rPr>
      <t xml:space="preserve"> per annum</t>
    </r>
  </si>
  <si>
    <t>Ratio of operating devices</t>
  </si>
  <si>
    <r>
      <t>f</t>
    </r>
    <r>
      <rPr>
        <vertAlign val="subscript"/>
        <sz val="10"/>
        <rFont val="Arial"/>
        <family val="2"/>
      </rPr>
      <t>NRB,y</t>
    </r>
    <r>
      <rPr>
        <sz val="10"/>
        <rFont val="Arial"/>
        <family val="2"/>
      </rPr>
      <t xml:space="preserve"> </t>
    </r>
  </si>
  <si>
    <r>
      <t>NCV</t>
    </r>
    <r>
      <rPr>
        <vertAlign val="subscript"/>
        <sz val="10"/>
        <rFont val="Arial"/>
        <family val="2"/>
      </rPr>
      <t>biomass</t>
    </r>
  </si>
  <si>
    <r>
      <t>EF</t>
    </r>
    <r>
      <rPr>
        <vertAlign val="subscript"/>
        <sz val="10"/>
        <rFont val="Arial"/>
        <family val="2"/>
      </rPr>
      <t xml:space="preserve"> projected fossil fuel</t>
    </r>
  </si>
  <si>
    <t>Total days count under 
the current monitoring period =</t>
    <phoneticPr fontId="21" type="noConversion"/>
  </si>
  <si>
    <t>MR report page</t>
    <phoneticPr fontId="20" type="noConversion"/>
  </si>
  <si>
    <t>CPA 1 case</t>
  </si>
  <si>
    <t>Number of stoves supplied before 1 January 2021</t>
    <phoneticPr fontId="21" type="noConversion"/>
  </si>
  <si>
    <t>Number of stoves that have reached the end of their lifespan before 1 January 2021</t>
    <phoneticPr fontId="21" type="noConversion"/>
  </si>
  <si>
    <t>Total Remaining stove</t>
    <phoneticPr fontId="20" type="noConversion"/>
  </si>
  <si>
    <t xml:space="preserve">1) By,savings,i,j </t>
    <phoneticPr fontId="21" type="noConversion"/>
  </si>
  <si>
    <r>
      <t>By</t>
    </r>
    <r>
      <rPr>
        <vertAlign val="subscript"/>
        <sz val="10"/>
        <color theme="1"/>
        <rFont val="Calibri"/>
        <family val="2"/>
        <scheme val="minor"/>
      </rPr>
      <t>=1,new,i,j,survey</t>
    </r>
    <r>
      <rPr>
        <sz val="10"/>
        <color theme="1"/>
        <rFont val="Calibri"/>
        <family val="2"/>
        <charset val="129"/>
        <scheme val="minor"/>
      </rPr>
      <t xml:space="preserve"> X (</t>
    </r>
    <r>
      <rPr>
        <sz val="10"/>
        <color theme="1"/>
        <rFont val="MS Gothic"/>
        <family val="3"/>
        <charset val="1"/>
      </rPr>
      <t>ɳ</t>
    </r>
    <r>
      <rPr>
        <vertAlign val="subscript"/>
        <sz val="10"/>
        <color theme="1"/>
        <rFont val="Calibri"/>
        <family val="2"/>
        <scheme val="minor"/>
      </rPr>
      <t>new,i,j</t>
    </r>
    <r>
      <rPr>
        <sz val="10"/>
        <color theme="1"/>
        <rFont val="Calibri"/>
        <family val="2"/>
        <charset val="129"/>
        <scheme val="minor"/>
      </rPr>
      <t xml:space="preserve">  / </t>
    </r>
    <r>
      <rPr>
        <sz val="10"/>
        <color theme="1"/>
        <rFont val="MS Gothic"/>
        <family val="3"/>
        <charset val="1"/>
      </rPr>
      <t>ɳ</t>
    </r>
    <r>
      <rPr>
        <vertAlign val="subscript"/>
        <sz val="10"/>
        <color theme="1"/>
        <rFont val="Calibri"/>
        <family val="2"/>
        <scheme val="minor"/>
      </rPr>
      <t>old,i,j</t>
    </r>
    <r>
      <rPr>
        <sz val="10"/>
        <color theme="1"/>
        <rFont val="Calibri"/>
        <family val="2"/>
        <charset val="129"/>
        <scheme val="minor"/>
      </rPr>
      <t xml:space="preserve"> -1)</t>
    </r>
  </si>
  <si>
    <t>1,new,i,j,survey</t>
  </si>
  <si>
    <t xml:space="preserve">ɳnew,i,j </t>
  </si>
  <si>
    <t xml:space="preserve">ɳold,i,j </t>
  </si>
  <si>
    <t>By</t>
    <phoneticPr fontId="21" type="noConversion"/>
  </si>
  <si>
    <t>2) Year fraction</t>
    <phoneticPr fontId="21" type="noConversion"/>
  </si>
  <si>
    <t>Fraction: Each year fraction was calculated according to the remaining life of each cook stove. Cookstoves that have exceeded their service life are not considered.</t>
    <phoneticPr fontId="21" type="noConversion"/>
  </si>
  <si>
    <t>3) Emission reduction</t>
    <phoneticPr fontId="21" type="noConversion"/>
  </si>
  <si>
    <r>
      <t xml:space="preserve">By,savings X Ny,I X Ratio of operating devices X </t>
    </r>
    <r>
      <rPr>
        <sz val="10"/>
        <color theme="1"/>
        <rFont val="Calibri"/>
        <family val="2"/>
        <charset val="161"/>
      </rPr>
      <t>μ</t>
    </r>
    <r>
      <rPr>
        <sz val="10"/>
        <color theme="1"/>
        <rFont val="Calibri"/>
        <family val="2"/>
        <charset val="129"/>
        <scheme val="minor"/>
      </rPr>
      <t>y  X fNRB X NCVbiomass X EFprojected fossil fuel X Leakage x year fraction</t>
    </r>
    <phoneticPr fontId="20" type="noConversion"/>
  </si>
  <si>
    <t>Case 1: CPA 01</t>
    <phoneticPr fontId="21" type="noConversion"/>
  </si>
  <si>
    <t>By,savings</t>
    <phoneticPr fontId="21" type="noConversion"/>
  </si>
  <si>
    <t>Ny,I</t>
    <phoneticPr fontId="21" type="noConversion"/>
  </si>
  <si>
    <r>
      <rPr>
        <b/>
        <sz val="10"/>
        <color theme="1"/>
        <rFont val="Calibri"/>
        <family val="3"/>
        <charset val="161"/>
      </rPr>
      <t>μ</t>
    </r>
    <r>
      <rPr>
        <b/>
        <sz val="10"/>
        <color theme="1"/>
        <rFont val="Calibri"/>
        <family val="3"/>
      </rPr>
      <t>y</t>
    </r>
  </si>
  <si>
    <t>fNRB</t>
    <phoneticPr fontId="21" type="noConversion"/>
  </si>
  <si>
    <t>NCVbiomass</t>
    <phoneticPr fontId="21" type="noConversion"/>
  </si>
  <si>
    <t>EFprojected fossil fuel</t>
    <phoneticPr fontId="21" type="noConversion"/>
  </si>
  <si>
    <t>Leakage</t>
    <phoneticPr fontId="21" type="noConversion"/>
  </si>
  <si>
    <t>year fraction</t>
    <phoneticPr fontId="21" type="noConversion"/>
  </si>
  <si>
    <t>Total</t>
    <phoneticPr fontId="21" type="noConversion"/>
  </si>
  <si>
    <t>For more detail, please see the ER Calculation</t>
  </si>
  <si>
    <t>The same approach has been applied to all remaining CPAs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</si>
</sst>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"/>
    <numFmt numFmtId="167" formatCode="[$-409]d\-mmm\-yy;@"/>
    <numFmt numFmtId="168" formatCode="0.000"/>
    <numFmt numFmtId="169" formatCode="0.0000"/>
    <numFmt numFmtId="170" formatCode="_-* #,##0.0_-;\-* #,##0.0_-;_-* &quot;-&quot;_-;_-@_-"/>
    <numFmt numFmtId="171" formatCode="_-* #,##0.00_-;\-* #,##0.00_-;_-* &quot;-&quot;_-;_-@_-"/>
    <numFmt numFmtId="172" formatCode="_-* #,##0.000_-;\-* #,##0.000_-;_-* &quot;-&quot;_-;_-@_-"/>
    <numFmt numFmtId="173" formatCode="_-* #,##0.0000_-;\-* #,##0.0000_-;_-* &quot;-&quot;_-;_-@_-"/>
    <numFmt numFmtId="174" formatCode="[$-409]d&quot;-&quot;mmm&quot;-&quot;yy;@"/>
    <numFmt numFmtId="175" formatCode="0_ "/>
  </numFmts>
  <fonts count="58">
    <font>
      <sz val="10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0"/>
      <color theme="1"/>
      <name val="Calibri"/>
      <family val="2"/>
      <charset val="129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color theme="1"/>
      <name val="Arial"/>
      <family val="2"/>
    </font>
    <font>
      <vertAlign val="subscript"/>
      <sz val="11"/>
      <name val="Arial"/>
      <family val="2"/>
    </font>
    <font>
      <sz val="8"/>
      <name val="Calibri"/>
      <family val="2"/>
      <charset val="129"/>
      <scheme val="minor"/>
    </font>
    <font>
      <b/>
      <sz val="10"/>
      <color theme="1"/>
      <name val="Calibri"/>
      <family val="2"/>
      <charset val="129"/>
      <scheme val="minor"/>
    </font>
    <font>
      <vertAlign val="subscript"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charset val="129"/>
      <scheme val="minor"/>
    </font>
    <font>
      <vertAlign val="subscript"/>
      <sz val="10"/>
      <color theme="1"/>
      <name val="Calibri"/>
      <family val="2"/>
      <scheme val="minor"/>
    </font>
    <font>
      <vertAlign val="subscript"/>
      <sz val="10"/>
      <name val="Arial"/>
      <family val="2"/>
    </font>
    <font>
      <b/>
      <sz val="12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29"/>
      <scheme val="minor"/>
    </font>
    <font>
      <b/>
      <sz val="14"/>
      <color theme="1"/>
      <name val="Calibri"/>
      <family val="2"/>
      <scheme val="minor"/>
    </font>
    <font>
      <b/>
      <i/>
      <sz val="11"/>
      <name val="Calibri"/>
      <family val="3"/>
      <charset val="129"/>
      <scheme val="minor"/>
    </font>
    <font>
      <b/>
      <sz val="11"/>
      <color theme="1"/>
      <name val="Arial"/>
      <family val="2"/>
    </font>
    <font>
      <sz val="10"/>
      <color theme="1"/>
      <name val="MS Gothic"/>
      <family val="3"/>
      <charset val="1"/>
    </font>
    <font>
      <b/>
      <sz val="10"/>
      <color theme="1"/>
      <name val="Calibri"/>
      <family val="3"/>
      <charset val="129"/>
      <scheme val="minor"/>
    </font>
    <font>
      <b/>
      <i/>
      <sz val="11"/>
      <color theme="1"/>
      <name val="Calibri"/>
      <family val="3"/>
      <charset val="129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sz val="10"/>
      <color theme="1"/>
      <name val="Calibri"/>
      <family val="2"/>
      <charset val="161"/>
    </font>
    <font>
      <b/>
      <sz val="10"/>
      <color theme="1"/>
      <name val="Calibri"/>
      <family val="3"/>
      <charset val="161"/>
    </font>
    <font>
      <b/>
      <sz val="10"/>
      <color theme="1"/>
      <name val="Calibri"/>
      <family val="3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3"/>
      <charset val="129"/>
      <scheme val="minor"/>
    </font>
    <font>
      <b/>
      <sz val="18"/>
      <name val="Calibri"/>
      <family val="3"/>
      <charset val="129"/>
      <scheme val="minor"/>
    </font>
    <font>
      <b/>
      <sz val="18"/>
      <color theme="0"/>
      <name val="Arial"/>
      <family val="2"/>
    </font>
    <font>
      <b/>
      <sz val="12"/>
      <name val="Calibri"/>
      <family val="3"/>
      <charset val="129"/>
      <scheme val="minor"/>
    </font>
    <font>
      <b/>
      <sz val="14"/>
      <name val="Calibri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b/>
      <sz val="1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9" fillId="0" borderId="0"/>
    <xf numFmtId="0" fontId="45" fillId="0" borderId="0"/>
    <xf numFmtId="0" fontId="45" fillId="0" borderId="0" applyBorder="0" applyProtection="0"/>
    <xf numFmtId="9" fontId="45" fillId="0" borderId="0" applyBorder="0" applyProtection="0"/>
    <xf numFmtId="0" fontId="45" fillId="0" borderId="0"/>
    <xf numFmtId="9" fontId="46" fillId="0" borderId="0" applyBorder="0" applyProtection="0"/>
    <xf numFmtId="0" fontId="46" fillId="0" borderId="0"/>
    <xf numFmtId="0" fontId="43" fillId="0" borderId="0"/>
    <xf numFmtId="165" fontId="43" fillId="0" borderId="0" applyFont="0" applyFill="0" applyBorder="0" applyAlignment="0" applyProtection="0"/>
  </cellStyleXfs>
  <cellXfs count="266">
    <xf numFmtId="0" fontId="0" fillId="0" borderId="0" xfId="0"/>
    <xf numFmtId="0" fontId="4" fillId="0" borderId="1" xfId="2" applyFont="1" applyBorder="1" applyAlignment="1" applyProtection="1">
      <alignment horizontal="left" vertical="top"/>
      <protection locked="0"/>
    </xf>
    <xf numFmtId="0" fontId="0" fillId="0" borderId="1" xfId="0" applyBorder="1"/>
    <xf numFmtId="0" fontId="0" fillId="0" borderId="2" xfId="0" applyBorder="1"/>
    <xf numFmtId="0" fontId="4" fillId="0" borderId="0" xfId="2" applyFont="1" applyAlignment="1" applyProtection="1">
      <alignment horizontal="left" vertical="top"/>
      <protection locked="0"/>
    </xf>
    <xf numFmtId="0" fontId="0" fillId="0" borderId="3" xfId="0" applyBorder="1"/>
    <xf numFmtId="166" fontId="4" fillId="0" borderId="0" xfId="2" applyNumberFormat="1" applyFont="1" applyAlignment="1" applyProtection="1">
      <alignment horizontal="left" vertical="top"/>
      <protection locked="0"/>
    </xf>
    <xf numFmtId="167" fontId="4" fillId="0" borderId="4" xfId="2" applyNumberFormat="1" applyFont="1" applyBorder="1" applyAlignment="1" applyProtection="1">
      <alignment horizontal="left" vertical="top"/>
      <protection locked="0"/>
    </xf>
    <xf numFmtId="0" fontId="0" fillId="0" borderId="4" xfId="0" applyBorder="1"/>
    <xf numFmtId="0" fontId="0" fillId="0" borderId="5" xfId="0" applyBorder="1"/>
    <xf numFmtId="0" fontId="7" fillId="3" borderId="0" xfId="2" applyFont="1" applyFill="1" applyAlignment="1">
      <alignment horizontal="center"/>
    </xf>
    <xf numFmtId="0" fontId="7" fillId="3" borderId="0" xfId="2" applyFont="1" applyFill="1"/>
    <xf numFmtId="1" fontId="7" fillId="3" borderId="0" xfId="2" applyNumberFormat="1" applyFont="1" applyFill="1"/>
    <xf numFmtId="0" fontId="3" fillId="5" borderId="0" xfId="2" applyFill="1"/>
    <xf numFmtId="0" fontId="9" fillId="5" borderId="0" xfId="2" applyFont="1" applyFill="1" applyAlignment="1">
      <alignment vertical="center"/>
    </xf>
    <xf numFmtId="1" fontId="10" fillId="5" borderId="0" xfId="3" applyNumberFormat="1" applyFont="1" applyFill="1" applyBorder="1" applyAlignment="1">
      <alignment horizontal="right" vertical="center"/>
    </xf>
    <xf numFmtId="0" fontId="11" fillId="5" borderId="0" xfId="2" applyFont="1" applyFill="1" applyAlignment="1">
      <alignment vertical="center"/>
    </xf>
    <xf numFmtId="0" fontId="12" fillId="5" borderId="0" xfId="2" applyFont="1" applyFill="1"/>
    <xf numFmtId="0" fontId="7" fillId="3" borderId="0" xfId="2" applyFont="1" applyFill="1" applyAlignment="1">
      <alignment vertical="center"/>
    </xf>
    <xf numFmtId="0" fontId="6" fillId="2" borderId="12" xfId="2" applyFont="1" applyFill="1" applyBorder="1"/>
    <xf numFmtId="0" fontId="6" fillId="4" borderId="10" xfId="2" applyFont="1" applyFill="1" applyBorder="1" applyAlignment="1">
      <alignment horizontal="left"/>
    </xf>
    <xf numFmtId="0" fontId="7" fillId="3" borderId="10" xfId="2" applyFont="1" applyFill="1" applyBorder="1" applyAlignment="1">
      <alignment horizontal="left"/>
    </xf>
    <xf numFmtId="0" fontId="7" fillId="3" borderId="17" xfId="2" applyFont="1" applyFill="1" applyBorder="1" applyAlignment="1">
      <alignment horizontal="left"/>
    </xf>
    <xf numFmtId="0" fontId="9" fillId="3" borderId="0" xfId="2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1" fontId="6" fillId="3" borderId="0" xfId="3" applyNumberFormat="1" applyFont="1" applyFill="1" applyBorder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3" fontId="7" fillId="0" borderId="0" xfId="2" applyNumberFormat="1" applyFont="1" applyAlignment="1">
      <alignment horizontal="center" vertical="center" wrapText="1"/>
    </xf>
    <xf numFmtId="0" fontId="12" fillId="3" borderId="0" xfId="2" applyFont="1" applyFill="1" applyAlignment="1">
      <alignment vertical="center"/>
    </xf>
    <xf numFmtId="164" fontId="14" fillId="0" borderId="3" xfId="1" applyFont="1" applyBorder="1" applyAlignment="1"/>
    <xf numFmtId="164" fontId="14" fillId="0" borderId="5" xfId="1" applyFont="1" applyBorder="1" applyAlignment="1"/>
    <xf numFmtId="164" fontId="0" fillId="0" borderId="5" xfId="0" applyNumberFormat="1" applyBorder="1"/>
    <xf numFmtId="0" fontId="8" fillId="6" borderId="12" xfId="2" applyFont="1" applyFill="1" applyBorder="1" applyAlignment="1" applyProtection="1">
      <alignment vertical="top"/>
      <protection locked="0"/>
    </xf>
    <xf numFmtId="0" fontId="8" fillId="6" borderId="13" xfId="2" applyFont="1" applyFill="1" applyBorder="1" applyAlignment="1" applyProtection="1">
      <alignment horizontal="left" vertical="top"/>
      <protection locked="0"/>
    </xf>
    <xf numFmtId="0" fontId="8" fillId="6" borderId="13" xfId="2" applyFont="1" applyFill="1" applyBorder="1" applyAlignment="1" applyProtection="1">
      <alignment vertical="top"/>
      <protection locked="0"/>
    </xf>
    <xf numFmtId="0" fontId="8" fillId="6" borderId="14" xfId="2" applyFont="1" applyFill="1" applyBorder="1" applyAlignment="1" applyProtection="1">
      <alignment vertical="top"/>
      <protection locked="0"/>
    </xf>
    <xf numFmtId="0" fontId="17" fillId="3" borderId="6" xfId="2" applyFont="1" applyFill="1" applyBorder="1"/>
    <xf numFmtId="2" fontId="17" fillId="3" borderId="8" xfId="3" applyNumberFormat="1" applyFont="1" applyFill="1" applyBorder="1"/>
    <xf numFmtId="168" fontId="17" fillId="3" borderId="8" xfId="3" applyNumberFormat="1" applyFont="1" applyFill="1" applyBorder="1"/>
    <xf numFmtId="169" fontId="17" fillId="3" borderId="8" xfId="3" applyNumberFormat="1" applyFont="1" applyFill="1" applyBorder="1"/>
    <xf numFmtId="166" fontId="17" fillId="3" borderId="8" xfId="3" applyNumberFormat="1" applyFont="1" applyFill="1" applyBorder="1"/>
    <xf numFmtId="2" fontId="17" fillId="3" borderId="6" xfId="3" applyNumberFormat="1" applyFont="1" applyFill="1" applyBorder="1"/>
    <xf numFmtId="0" fontId="17" fillId="7" borderId="6" xfId="2" applyFont="1" applyFill="1" applyBorder="1"/>
    <xf numFmtId="14" fontId="17" fillId="7" borderId="7" xfId="3" applyNumberFormat="1" applyFont="1" applyFill="1" applyBorder="1" applyAlignment="1">
      <alignment horizontal="right"/>
    </xf>
    <xf numFmtId="0" fontId="17" fillId="7" borderId="7" xfId="2" applyFont="1" applyFill="1" applyBorder="1"/>
    <xf numFmtId="1" fontId="17" fillId="7" borderId="7" xfId="3" applyNumberFormat="1" applyFont="1" applyFill="1" applyBorder="1" applyAlignment="1">
      <alignment horizontal="right"/>
    </xf>
    <xf numFmtId="2" fontId="17" fillId="3" borderId="19" xfId="3" applyNumberFormat="1" applyFont="1" applyFill="1" applyBorder="1"/>
    <xf numFmtId="0" fontId="3" fillId="3" borderId="19" xfId="2" applyFill="1" applyBorder="1" applyAlignment="1">
      <alignment vertical="center"/>
    </xf>
    <xf numFmtId="168" fontId="17" fillId="3" borderId="19" xfId="3" applyNumberFormat="1" applyFont="1" applyFill="1" applyBorder="1"/>
    <xf numFmtId="0" fontId="3" fillId="3" borderId="8" xfId="2" applyFill="1" applyBorder="1" applyAlignment="1">
      <alignment vertical="center"/>
    </xf>
    <xf numFmtId="0" fontId="16" fillId="8" borderId="0" xfId="2" applyFont="1" applyFill="1" applyAlignment="1">
      <alignment vertical="center"/>
    </xf>
    <xf numFmtId="0" fontId="17" fillId="8" borderId="0" xfId="2" applyFont="1" applyFill="1" applyAlignment="1">
      <alignment horizontal="center" vertical="center"/>
    </xf>
    <xf numFmtId="0" fontId="17" fillId="3" borderId="20" xfId="2" applyFont="1" applyFill="1" applyBorder="1" applyAlignment="1">
      <alignment vertical="center"/>
    </xf>
    <xf numFmtId="9" fontId="17" fillId="3" borderId="20" xfId="3" applyFont="1" applyFill="1" applyBorder="1" applyAlignment="1">
      <alignment vertical="center"/>
    </xf>
    <xf numFmtId="0" fontId="5" fillId="3" borderId="25" xfId="2" applyFont="1" applyFill="1" applyBorder="1" applyAlignment="1">
      <alignment vertical="center"/>
    </xf>
    <xf numFmtId="0" fontId="17" fillId="3" borderId="26" xfId="2" applyFont="1" applyFill="1" applyBorder="1"/>
    <xf numFmtId="0" fontId="16" fillId="8" borderId="27" xfId="2" applyFont="1" applyFill="1" applyBorder="1" applyAlignment="1">
      <alignment vertical="center"/>
    </xf>
    <xf numFmtId="0" fontId="17" fillId="8" borderId="27" xfId="2" applyFont="1" applyFill="1" applyBorder="1" applyAlignment="1">
      <alignment horizontal="center" vertical="center"/>
    </xf>
    <xf numFmtId="0" fontId="24" fillId="0" borderId="0" xfId="0" applyFont="1"/>
    <xf numFmtId="0" fontId="23" fillId="0" borderId="0" xfId="0" applyFont="1"/>
    <xf numFmtId="0" fontId="14" fillId="0" borderId="0" xfId="0" applyFont="1"/>
    <xf numFmtId="0" fontId="0" fillId="0" borderId="8" xfId="0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0" fillId="9" borderId="8" xfId="0" applyFill="1" applyBorder="1" applyAlignment="1">
      <alignment horizontal="center" vertical="center" wrapText="1"/>
    </xf>
    <xf numFmtId="0" fontId="6" fillId="3" borderId="0" xfId="2" applyFont="1" applyFill="1" applyAlignment="1">
      <alignment vertical="center"/>
    </xf>
    <xf numFmtId="1" fontId="6" fillId="3" borderId="0" xfId="2" applyNumberFormat="1" applyFont="1" applyFill="1" applyAlignment="1">
      <alignment vertical="center"/>
    </xf>
    <xf numFmtId="0" fontId="3" fillId="3" borderId="0" xfId="2" applyFill="1"/>
    <xf numFmtId="0" fontId="5" fillId="3" borderId="0" xfId="2" applyFont="1" applyFill="1"/>
    <xf numFmtId="9" fontId="5" fillId="3" borderId="0" xfId="5" applyFont="1" applyFill="1" applyBorder="1"/>
    <xf numFmtId="0" fontId="13" fillId="11" borderId="21" xfId="2" applyFont="1" applyFill="1" applyBorder="1" applyAlignment="1">
      <alignment vertical="center"/>
    </xf>
    <xf numFmtId="0" fontId="6" fillId="11" borderId="22" xfId="2" applyFont="1" applyFill="1" applyBorder="1" applyAlignment="1">
      <alignment horizontal="center" vertical="center"/>
    </xf>
    <xf numFmtId="1" fontId="6" fillId="11" borderId="22" xfId="2" applyNumberFormat="1" applyFont="1" applyFill="1" applyBorder="1" applyAlignment="1">
      <alignment horizontal="center" vertical="center"/>
    </xf>
    <xf numFmtId="2" fontId="6" fillId="11" borderId="22" xfId="3" applyNumberFormat="1" applyFont="1" applyFill="1" applyBorder="1" applyAlignment="1">
      <alignment horizontal="center" vertical="center"/>
    </xf>
    <xf numFmtId="0" fontId="13" fillId="11" borderId="22" xfId="2" applyFont="1" applyFill="1" applyBorder="1" applyAlignment="1">
      <alignment vertical="center"/>
    </xf>
    <xf numFmtId="2" fontId="6" fillId="11" borderId="9" xfId="3" applyNumberFormat="1" applyFont="1" applyFill="1" applyBorder="1" applyAlignment="1">
      <alignment horizontal="right" vertical="center"/>
    </xf>
    <xf numFmtId="0" fontId="31" fillId="12" borderId="0" xfId="0" applyFont="1" applyFill="1"/>
    <xf numFmtId="0" fontId="0" fillId="12" borderId="0" xfId="0" applyFill="1"/>
    <xf numFmtId="0" fontId="27" fillId="13" borderId="0" xfId="0" applyFont="1" applyFill="1"/>
    <xf numFmtId="0" fontId="0" fillId="13" borderId="0" xfId="0" applyFill="1"/>
    <xf numFmtId="0" fontId="5" fillId="10" borderId="8" xfId="2" applyFont="1" applyFill="1" applyBorder="1" applyAlignment="1">
      <alignment horizontal="center" vertical="center"/>
    </xf>
    <xf numFmtId="0" fontId="3" fillId="3" borderId="8" xfId="2" applyFill="1" applyBorder="1" applyAlignment="1">
      <alignment horizontal="left" vertical="center" wrapText="1"/>
    </xf>
    <xf numFmtId="2" fontId="3" fillId="3" borderId="8" xfId="3" applyNumberFormat="1" applyFont="1" applyFill="1" applyBorder="1" applyAlignment="1">
      <alignment horizontal="center"/>
    </xf>
    <xf numFmtId="0" fontId="3" fillId="3" borderId="8" xfId="2" applyFill="1" applyBorder="1" applyAlignment="1">
      <alignment horizontal="center"/>
    </xf>
    <xf numFmtId="0" fontId="3" fillId="3" borderId="8" xfId="2" applyFill="1" applyBorder="1" applyAlignment="1">
      <alignment horizontal="left" vertical="center"/>
    </xf>
    <xf numFmtId="168" fontId="3" fillId="3" borderId="8" xfId="3" applyNumberFormat="1" applyFont="1" applyFill="1" applyBorder="1" applyAlignment="1">
      <alignment horizontal="center"/>
    </xf>
    <xf numFmtId="169" fontId="3" fillId="3" borderId="8" xfId="3" applyNumberFormat="1" applyFont="1" applyFill="1" applyBorder="1" applyAlignment="1">
      <alignment horizontal="center"/>
    </xf>
    <xf numFmtId="166" fontId="3" fillId="3" borderId="8" xfId="3" applyNumberFormat="1" applyFont="1" applyFill="1" applyBorder="1" applyAlignment="1">
      <alignment horizontal="center"/>
    </xf>
    <xf numFmtId="0" fontId="3" fillId="7" borderId="8" xfId="2" applyFill="1" applyBorder="1" applyAlignment="1">
      <alignment horizontal="left" vertical="center"/>
    </xf>
    <xf numFmtId="0" fontId="3" fillId="7" borderId="8" xfId="2" applyFill="1" applyBorder="1" applyAlignment="1">
      <alignment horizontal="center"/>
    </xf>
    <xf numFmtId="0" fontId="3" fillId="7" borderId="8" xfId="2" applyFill="1" applyBorder="1" applyAlignment="1">
      <alignment horizontal="left" vertical="center" wrapText="1"/>
    </xf>
    <xf numFmtId="1" fontId="3" fillId="7" borderId="8" xfId="3" applyNumberFormat="1" applyFont="1" applyFill="1" applyBorder="1" applyAlignment="1">
      <alignment horizontal="center"/>
    </xf>
    <xf numFmtId="0" fontId="5" fillId="3" borderId="8" xfId="2" applyFont="1" applyFill="1" applyBorder="1" applyAlignment="1">
      <alignment horizontal="left" vertical="center"/>
    </xf>
    <xf numFmtId="0" fontId="3" fillId="3" borderId="8" xfId="2" applyFill="1" applyBorder="1" applyAlignment="1">
      <alignment horizontal="center" vertical="center"/>
    </xf>
    <xf numFmtId="0" fontId="8" fillId="14" borderId="8" xfId="2" applyFont="1" applyFill="1" applyBorder="1" applyAlignment="1">
      <alignment horizontal="center" vertical="center"/>
    </xf>
    <xf numFmtId="0" fontId="8" fillId="14" borderId="6" xfId="2" applyFont="1" applyFill="1" applyBorder="1" applyAlignment="1">
      <alignment horizontal="center" vertical="center" wrapText="1"/>
    </xf>
    <xf numFmtId="2" fontId="8" fillId="14" borderId="8" xfId="3" applyNumberFormat="1" applyFont="1" applyFill="1" applyBorder="1" applyAlignment="1">
      <alignment horizontal="center" vertical="center"/>
    </xf>
    <xf numFmtId="1" fontId="4" fillId="0" borderId="8" xfId="3" applyNumberFormat="1" applyFont="1" applyFill="1" applyBorder="1" applyAlignment="1">
      <alignment horizontal="center" vertical="center"/>
    </xf>
    <xf numFmtId="1" fontId="32" fillId="0" borderId="8" xfId="3" applyNumberFormat="1" applyFont="1" applyFill="1" applyBorder="1" applyAlignment="1">
      <alignment horizontal="center" vertical="center"/>
    </xf>
    <xf numFmtId="0" fontId="30" fillId="13" borderId="0" xfId="0" applyFont="1" applyFill="1" applyAlignment="1">
      <alignment horizontal="left"/>
    </xf>
    <xf numFmtId="0" fontId="33" fillId="13" borderId="0" xfId="0" applyFont="1" applyFill="1"/>
    <xf numFmtId="0" fontId="1" fillId="13" borderId="0" xfId="0" applyFont="1" applyFill="1"/>
    <xf numFmtId="0" fontId="35" fillId="14" borderId="8" xfId="0" applyFont="1" applyFill="1" applyBorder="1" applyAlignment="1">
      <alignment horizontal="left"/>
    </xf>
    <xf numFmtId="168" fontId="0" fillId="0" borderId="8" xfId="0" applyNumberFormat="1" applyBorder="1"/>
    <xf numFmtId="2" fontId="0" fillId="0" borderId="8" xfId="0" applyNumberFormat="1" applyBorder="1"/>
    <xf numFmtId="0" fontId="36" fillId="0" borderId="8" xfId="0" applyFont="1" applyBorder="1"/>
    <xf numFmtId="0" fontId="37" fillId="13" borderId="0" xfId="0" applyFont="1" applyFill="1" applyAlignment="1">
      <alignment horizontal="left"/>
    </xf>
    <xf numFmtId="0" fontId="38" fillId="13" borderId="0" xfId="0" applyFont="1" applyFill="1"/>
    <xf numFmtId="0" fontId="39" fillId="13" borderId="0" xfId="0" applyFont="1" applyFill="1"/>
    <xf numFmtId="0" fontId="35" fillId="0" borderId="0" xfId="0" applyFont="1" applyAlignment="1">
      <alignment horizontal="left"/>
    </xf>
    <xf numFmtId="164" fontId="0" fillId="0" borderId="8" xfId="1" applyFont="1" applyBorder="1"/>
    <xf numFmtId="0" fontId="41" fillId="14" borderId="8" xfId="0" applyFont="1" applyFill="1" applyBorder="1" applyAlignment="1">
      <alignment horizontal="left"/>
    </xf>
    <xf numFmtId="0" fontId="36" fillId="14" borderId="8" xfId="0" applyFont="1" applyFill="1" applyBorder="1" applyAlignment="1">
      <alignment horizontal="left"/>
    </xf>
    <xf numFmtId="1" fontId="7" fillId="0" borderId="0" xfId="3" applyNumberFormat="1" applyFont="1" applyFill="1" applyBorder="1" applyAlignment="1">
      <alignment horizontal="right"/>
    </xf>
    <xf numFmtId="168" fontId="6" fillId="0" borderId="0" xfId="5" applyNumberFormat="1" applyFont="1" applyFill="1" applyBorder="1" applyAlignment="1">
      <alignment horizontal="center"/>
    </xf>
    <xf numFmtId="168" fontId="6" fillId="0" borderId="8" xfId="5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1" applyFont="1" applyBorder="1" applyAlignment="1">
      <alignment horizontal="center" vertical="center"/>
    </xf>
    <xf numFmtId="164" fontId="36" fillId="0" borderId="8" xfId="1" applyFont="1" applyBorder="1"/>
    <xf numFmtId="170" fontId="0" fillId="0" borderId="8" xfId="1" applyNumberFormat="1" applyFont="1" applyBorder="1"/>
    <xf numFmtId="171" fontId="0" fillId="0" borderId="8" xfId="1" applyNumberFormat="1" applyFont="1" applyBorder="1"/>
    <xf numFmtId="172" fontId="0" fillId="0" borderId="8" xfId="1" applyNumberFormat="1" applyFont="1" applyBorder="1"/>
    <xf numFmtId="173" fontId="0" fillId="0" borderId="8" xfId="1" applyNumberFormat="1" applyFont="1" applyBorder="1"/>
    <xf numFmtId="0" fontId="27" fillId="0" borderId="0" xfId="0" applyFont="1"/>
    <xf numFmtId="0" fontId="44" fillId="0" borderId="0" xfId="0" applyFont="1"/>
    <xf numFmtId="0" fontId="48" fillId="0" borderId="8" xfId="7" applyFont="1" applyBorder="1" applyAlignment="1">
      <alignment horizontal="center" vertical="center"/>
    </xf>
    <xf numFmtId="0" fontId="48" fillId="0" borderId="8" xfId="7" applyFont="1" applyBorder="1" applyAlignment="1">
      <alignment horizontal="center" vertical="center" wrapText="1"/>
    </xf>
    <xf numFmtId="0" fontId="48" fillId="0" borderId="10" xfId="7" applyFont="1" applyBorder="1" applyAlignment="1">
      <alignment horizontal="left" vertical="center"/>
    </xf>
    <xf numFmtId="0" fontId="48" fillId="0" borderId="11" xfId="7" applyFont="1" applyBorder="1" applyAlignment="1">
      <alignment wrapText="1"/>
    </xf>
    <xf numFmtId="0" fontId="48" fillId="0" borderId="11" xfId="7" applyFont="1" applyBorder="1" applyAlignment="1">
      <alignment horizontal="justify" vertical="center" wrapText="1"/>
    </xf>
    <xf numFmtId="0" fontId="48" fillId="0" borderId="10" xfId="7" applyFont="1" applyBorder="1" applyAlignment="1">
      <alignment horizontal="left" vertical="center" wrapText="1"/>
    </xf>
    <xf numFmtId="0" fontId="48" fillId="15" borderId="11" xfId="7" applyFont="1" applyFill="1" applyBorder="1" applyAlignment="1">
      <alignment horizontal="justify" vertical="center" wrapText="1"/>
    </xf>
    <xf numFmtId="0" fontId="47" fillId="11" borderId="15" xfId="7" applyFont="1" applyFill="1" applyBorder="1" applyAlignment="1">
      <alignment horizontal="center"/>
    </xf>
    <xf numFmtId="0" fontId="47" fillId="11" borderId="24" xfId="7" applyFont="1" applyFill="1" applyBorder="1" applyAlignment="1">
      <alignment horizontal="center"/>
    </xf>
    <xf numFmtId="0" fontId="47" fillId="11" borderId="24" xfId="7" applyFont="1" applyFill="1" applyBorder="1" applyAlignment="1">
      <alignment horizontal="center" wrapText="1"/>
    </xf>
    <xf numFmtId="0" fontId="47" fillId="11" borderId="16" xfId="7" applyFont="1" applyFill="1" applyBorder="1" applyAlignment="1">
      <alignment horizontal="center" wrapText="1"/>
    </xf>
    <xf numFmtId="0" fontId="48" fillId="0" borderId="17" xfId="7" applyFont="1" applyBorder="1" applyAlignment="1">
      <alignment horizontal="left" vertical="center"/>
    </xf>
    <xf numFmtId="0" fontId="48" fillId="0" borderId="28" xfId="7" applyFont="1" applyBorder="1" applyAlignment="1">
      <alignment horizontal="center" vertical="center"/>
    </xf>
    <xf numFmtId="0" fontId="48" fillId="0" borderId="18" xfId="7" applyFont="1" applyBorder="1" applyAlignment="1">
      <alignment wrapText="1"/>
    </xf>
    <xf numFmtId="9" fontId="48" fillId="0" borderId="8" xfId="7" applyNumberFormat="1" applyFont="1" applyBorder="1" applyAlignment="1">
      <alignment horizontal="center" vertical="center"/>
    </xf>
    <xf numFmtId="10" fontId="48" fillId="0" borderId="8" xfId="8" applyNumberFormat="1" applyFont="1" applyBorder="1" applyAlignment="1">
      <alignment horizontal="center" vertical="center" wrapText="1"/>
    </xf>
    <xf numFmtId="2" fontId="48" fillId="0" borderId="8" xfId="7" applyNumberFormat="1" applyFont="1" applyBorder="1" applyAlignment="1">
      <alignment horizontal="center" vertical="center"/>
    </xf>
    <xf numFmtId="2" fontId="48" fillId="0" borderId="8" xfId="7" applyNumberFormat="1" applyFont="1" applyBorder="1" applyAlignment="1">
      <alignment horizontal="center" vertical="center" wrapText="1"/>
    </xf>
    <xf numFmtId="169" fontId="48" fillId="0" borderId="8" xfId="7" applyNumberFormat="1" applyFont="1" applyBorder="1" applyAlignment="1">
      <alignment horizontal="center" vertical="center" wrapText="1"/>
    </xf>
    <xf numFmtId="168" fontId="48" fillId="0" borderId="8" xfId="7" applyNumberFormat="1" applyFont="1" applyBorder="1" applyAlignment="1">
      <alignment horizontal="center" vertical="center" wrapText="1"/>
    </xf>
    <xf numFmtId="0" fontId="48" fillId="15" borderId="8" xfId="7" applyFont="1" applyFill="1" applyBorder="1" applyAlignment="1">
      <alignment horizontal="center" vertical="center"/>
    </xf>
    <xf numFmtId="169" fontId="48" fillId="0" borderId="28" xfId="7" applyNumberFormat="1" applyFont="1" applyBorder="1" applyAlignment="1">
      <alignment horizontal="center" vertical="center"/>
    </xf>
    <xf numFmtId="174" fontId="7" fillId="3" borderId="0" xfId="2" applyNumberFormat="1" applyFont="1" applyFill="1"/>
    <xf numFmtId="164" fontId="6" fillId="11" borderId="22" xfId="1" applyFont="1" applyFill="1" applyBorder="1" applyAlignment="1">
      <alignment horizontal="right" vertical="center"/>
    </xf>
    <xf numFmtId="174" fontId="3" fillId="3" borderId="8" xfId="2" applyNumberFormat="1" applyFill="1" applyBorder="1"/>
    <xf numFmtId="0" fontId="13" fillId="16" borderId="8" xfId="2" applyFont="1" applyFill="1" applyBorder="1" applyAlignment="1">
      <alignment vertical="center"/>
    </xf>
    <xf numFmtId="0" fontId="6" fillId="16" borderId="8" xfId="2" applyFont="1" applyFill="1" applyBorder="1" applyAlignment="1">
      <alignment horizontal="center" vertical="center"/>
    </xf>
    <xf numFmtId="0" fontId="13" fillId="16" borderId="8" xfId="2" applyFont="1" applyFill="1" applyBorder="1" applyAlignment="1">
      <alignment horizontal="center" vertical="center"/>
    </xf>
    <xf numFmtId="0" fontId="7" fillId="16" borderId="8" xfId="2" applyFont="1" applyFill="1" applyBorder="1" applyAlignment="1">
      <alignment horizontal="center" vertical="center"/>
    </xf>
    <xf numFmtId="2" fontId="6" fillId="16" borderId="8" xfId="3" applyNumberFormat="1" applyFont="1" applyFill="1" applyBorder="1" applyAlignment="1">
      <alignment horizontal="center" vertical="center"/>
    </xf>
    <xf numFmtId="0" fontId="5" fillId="16" borderId="8" xfId="2" applyFont="1" applyFill="1" applyBorder="1" applyAlignment="1">
      <alignment horizontal="center" vertical="center"/>
    </xf>
    <xf numFmtId="1" fontId="7" fillId="0" borderId="8" xfId="2" applyNumberFormat="1" applyFont="1" applyBorder="1"/>
    <xf numFmtId="168" fontId="3" fillId="5" borderId="0" xfId="2" applyNumberFormat="1" applyFill="1"/>
    <xf numFmtId="0" fontId="6" fillId="0" borderId="8" xfId="2" applyFont="1" applyBorder="1" applyAlignment="1">
      <alignment horizontal="center" vertical="center"/>
    </xf>
    <xf numFmtId="0" fontId="7" fillId="0" borderId="8" xfId="2" applyFont="1" applyBorder="1" applyAlignment="1">
      <alignment vertical="center"/>
    </xf>
    <xf numFmtId="1" fontId="7" fillId="0" borderId="8" xfId="3" applyNumberFormat="1" applyFont="1" applyFill="1" applyBorder="1" applyAlignment="1">
      <alignment horizontal="right"/>
    </xf>
    <xf numFmtId="0" fontId="7" fillId="0" borderId="0" xfId="2" applyFont="1" applyAlignment="1">
      <alignment vertical="center"/>
    </xf>
    <xf numFmtId="0" fontId="3" fillId="0" borderId="0" xfId="2"/>
    <xf numFmtId="1" fontId="7" fillId="0" borderId="8" xfId="3" applyNumberFormat="1" applyFont="1" applyFill="1" applyBorder="1" applyAlignment="1">
      <alignment horizontal="right" vertical="center"/>
    </xf>
    <xf numFmtId="0" fontId="5" fillId="0" borderId="8" xfId="2" applyFont="1" applyBorder="1"/>
    <xf numFmtId="9" fontId="5" fillId="0" borderId="8" xfId="5" applyFont="1" applyFill="1" applyBorder="1"/>
    <xf numFmtId="174" fontId="7" fillId="0" borderId="8" xfId="2" applyNumberFormat="1" applyFont="1" applyBorder="1" applyAlignment="1">
      <alignment vertical="center"/>
    </xf>
    <xf numFmtId="175" fontId="7" fillId="0" borderId="8" xfId="2" applyNumberFormat="1" applyFont="1" applyBorder="1"/>
    <xf numFmtId="164" fontId="6" fillId="0" borderId="8" xfId="1" applyFont="1" applyFill="1" applyBorder="1" applyAlignment="1">
      <alignment vertical="center"/>
    </xf>
    <xf numFmtId="0" fontId="50" fillId="17" borderId="22" xfId="2" applyFont="1" applyFill="1" applyBorder="1" applyAlignment="1">
      <alignment horizontal="center" vertical="center"/>
    </xf>
    <xf numFmtId="0" fontId="7" fillId="3" borderId="13" xfId="2" applyFont="1" applyFill="1" applyBorder="1"/>
    <xf numFmtId="0" fontId="3" fillId="5" borderId="3" xfId="2" applyFill="1" applyBorder="1"/>
    <xf numFmtId="0" fontId="12" fillId="5" borderId="13" xfId="2" applyFont="1" applyFill="1" applyBorder="1"/>
    <xf numFmtId="0" fontId="13" fillId="16" borderId="10" xfId="2" applyFont="1" applyFill="1" applyBorder="1" applyAlignment="1">
      <alignment vertical="center"/>
    </xf>
    <xf numFmtId="0" fontId="5" fillId="16" borderId="11" xfId="2" applyFont="1" applyFill="1" applyBorder="1" applyAlignment="1">
      <alignment horizontal="center" vertical="center"/>
    </xf>
    <xf numFmtId="0" fontId="7" fillId="0" borderId="10" xfId="2" applyFont="1" applyBorder="1" applyAlignment="1">
      <alignment vertical="center"/>
    </xf>
    <xf numFmtId="0" fontId="3" fillId="0" borderId="11" xfId="2" applyBorder="1"/>
    <xf numFmtId="0" fontId="3" fillId="0" borderId="11" xfId="2" applyBorder="1" applyAlignment="1">
      <alignment horizontal="center" vertical="center"/>
    </xf>
    <xf numFmtId="0" fontId="3" fillId="0" borderId="3" xfId="2" applyBorder="1"/>
    <xf numFmtId="0" fontId="7" fillId="3" borderId="4" xfId="2" applyFont="1" applyFill="1" applyBorder="1"/>
    <xf numFmtId="0" fontId="6" fillId="16" borderId="28" xfId="2" applyFont="1" applyFill="1" applyBorder="1" applyAlignment="1">
      <alignment horizontal="center" vertical="center"/>
    </xf>
    <xf numFmtId="164" fontId="6" fillId="0" borderId="28" xfId="1" applyFont="1" applyFill="1" applyBorder="1" applyAlignment="1">
      <alignment vertical="center"/>
    </xf>
    <xf numFmtId="0" fontId="6" fillId="0" borderId="28" xfId="2" applyFont="1" applyBorder="1" applyAlignment="1">
      <alignment horizontal="center" vertical="center"/>
    </xf>
    <xf numFmtId="0" fontId="3" fillId="5" borderId="4" xfId="2" applyFill="1" applyBorder="1"/>
    <xf numFmtId="0" fontId="7" fillId="0" borderId="4" xfId="2" applyFont="1" applyBorder="1" applyAlignment="1">
      <alignment vertical="center"/>
    </xf>
    <xf numFmtId="1" fontId="7" fillId="0" borderId="4" xfId="3" applyNumberFormat="1" applyFont="1" applyFill="1" applyBorder="1" applyAlignment="1">
      <alignment horizontal="right"/>
    </xf>
    <xf numFmtId="0" fontId="3" fillId="0" borderId="4" xfId="2" applyBorder="1"/>
    <xf numFmtId="0" fontId="3" fillId="5" borderId="5" xfId="2" applyFill="1" applyBorder="1"/>
    <xf numFmtId="0" fontId="50" fillId="17" borderId="21" xfId="2" applyFont="1" applyFill="1" applyBorder="1" applyAlignment="1">
      <alignment vertical="center"/>
    </xf>
    <xf numFmtId="164" fontId="50" fillId="17" borderId="22" xfId="2" applyNumberFormat="1" applyFont="1" applyFill="1" applyBorder="1" applyAlignment="1">
      <alignment vertical="center"/>
    </xf>
    <xf numFmtId="2" fontId="50" fillId="17" borderId="22" xfId="3" applyNumberFormat="1" applyFont="1" applyFill="1" applyBorder="1" applyAlignment="1">
      <alignment horizontal="right" vertical="center"/>
    </xf>
    <xf numFmtId="0" fontId="50" fillId="17" borderId="22" xfId="2" applyFont="1" applyFill="1" applyBorder="1" applyAlignment="1">
      <alignment vertical="center"/>
    </xf>
    <xf numFmtId="174" fontId="7" fillId="0" borderId="8" xfId="2" applyNumberFormat="1" applyFont="1" applyBorder="1" applyAlignment="1">
      <alignment horizontal="center" vertical="center"/>
    </xf>
    <xf numFmtId="174" fontId="7" fillId="0" borderId="0" xfId="2" applyNumberFormat="1" applyFont="1" applyAlignment="1">
      <alignment vertical="center"/>
    </xf>
    <xf numFmtId="175" fontId="7" fillId="0" borderId="0" xfId="2" applyNumberFormat="1" applyFont="1"/>
    <xf numFmtId="174" fontId="3" fillId="3" borderId="0" xfId="2" applyNumberFormat="1" applyFill="1"/>
    <xf numFmtId="1" fontId="7" fillId="0" borderId="0" xfId="2" applyNumberFormat="1" applyFont="1"/>
    <xf numFmtId="0" fontId="6" fillId="0" borderId="0" xfId="2" applyFont="1" applyAlignment="1">
      <alignment horizontal="center" vertical="center"/>
    </xf>
    <xf numFmtId="0" fontId="53" fillId="19" borderId="8" xfId="2" applyFont="1" applyFill="1" applyBorder="1" applyAlignment="1">
      <alignment vertical="center"/>
    </xf>
    <xf numFmtId="174" fontId="53" fillId="0" borderId="8" xfId="2" applyNumberFormat="1" applyFont="1" applyBorder="1" applyAlignment="1">
      <alignment vertical="center"/>
    </xf>
    <xf numFmtId="15" fontId="53" fillId="0" borderId="8" xfId="2" applyNumberFormat="1" applyFont="1" applyBorder="1" applyAlignment="1">
      <alignment vertical="center"/>
    </xf>
    <xf numFmtId="0" fontId="53" fillId="0" borderId="8" xfId="2" applyFont="1" applyBorder="1" applyAlignment="1">
      <alignment vertical="center"/>
    </xf>
    <xf numFmtId="164" fontId="52" fillId="19" borderId="8" xfId="1" applyFont="1" applyFill="1" applyBorder="1" applyAlignment="1">
      <alignment horizontal="center" vertical="center"/>
    </xf>
    <xf numFmtId="164" fontId="52" fillId="0" borderId="8" xfId="1" applyFont="1" applyFill="1" applyBorder="1" applyAlignment="1">
      <alignment horizontal="center" vertical="center"/>
    </xf>
    <xf numFmtId="164" fontId="52" fillId="3" borderId="8" xfId="1" applyFont="1" applyFill="1" applyBorder="1" applyAlignment="1">
      <alignment horizontal="center" vertical="center"/>
    </xf>
    <xf numFmtId="1" fontId="50" fillId="17" borderId="22" xfId="2" applyNumberFormat="1" applyFont="1" applyFill="1" applyBorder="1" applyAlignment="1">
      <alignment vertical="center"/>
    </xf>
    <xf numFmtId="168" fontId="17" fillId="3" borderId="25" xfId="3" applyNumberFormat="1" applyFont="1" applyFill="1" applyBorder="1"/>
    <xf numFmtId="15" fontId="4" fillId="0" borderId="7" xfId="2" applyNumberFormat="1" applyFont="1" applyBorder="1" applyAlignment="1">
      <alignment horizontal="center"/>
    </xf>
    <xf numFmtId="2" fontId="3" fillId="0" borderId="8" xfId="3" applyNumberFormat="1" applyFont="1" applyFill="1" applyBorder="1" applyAlignment="1">
      <alignment horizontal="center"/>
    </xf>
    <xf numFmtId="164" fontId="0" fillId="0" borderId="0" xfId="0" applyNumberFormat="1"/>
    <xf numFmtId="164" fontId="0" fillId="0" borderId="0" xfId="1" applyFont="1"/>
    <xf numFmtId="173" fontId="0" fillId="0" borderId="0" xfId="1" applyNumberFormat="1" applyFont="1" applyFill="1" applyBorder="1"/>
    <xf numFmtId="169" fontId="0" fillId="0" borderId="0" xfId="0" applyNumberFormat="1"/>
    <xf numFmtId="164" fontId="0" fillId="0" borderId="0" xfId="1" applyFont="1" applyFill="1" applyBorder="1"/>
    <xf numFmtId="0" fontId="41" fillId="0" borderId="0" xfId="0" applyFont="1" applyAlignment="1">
      <alignment horizontal="left"/>
    </xf>
    <xf numFmtId="166" fontId="0" fillId="0" borderId="0" xfId="0" applyNumberFormat="1"/>
    <xf numFmtId="170" fontId="0" fillId="0" borderId="0" xfId="1" applyNumberFormat="1" applyFont="1" applyFill="1" applyBorder="1"/>
    <xf numFmtId="168" fontId="0" fillId="0" borderId="0" xfId="0" applyNumberFormat="1"/>
    <xf numFmtId="172" fontId="0" fillId="0" borderId="0" xfId="1" applyNumberFormat="1" applyFont="1" applyFill="1" applyBorder="1"/>
    <xf numFmtId="2" fontId="0" fillId="0" borderId="0" xfId="0" applyNumberFormat="1"/>
    <xf numFmtId="171" fontId="0" fillId="0" borderId="0" xfId="1" applyNumberFormat="1" applyFont="1" applyFill="1" applyBorder="1"/>
    <xf numFmtId="0" fontId="38" fillId="0" borderId="0" xfId="0" applyFont="1" applyAlignment="1">
      <alignment horizontal="left"/>
    </xf>
    <xf numFmtId="164" fontId="36" fillId="0" borderId="0" xfId="1" applyFont="1" applyFill="1" applyBorder="1"/>
    <xf numFmtId="1" fontId="0" fillId="0" borderId="0" xfId="0" applyNumberFormat="1"/>
    <xf numFmtId="165" fontId="0" fillId="0" borderId="0" xfId="0" applyNumberFormat="1"/>
    <xf numFmtId="0" fontId="23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56" fillId="0" borderId="25" xfId="0" applyFont="1" applyBorder="1" applyAlignment="1">
      <alignment horizontal="center" vertical="center"/>
    </xf>
    <xf numFmtId="0" fontId="23" fillId="20" borderId="8" xfId="0" applyFont="1" applyFill="1" applyBorder="1" applyAlignment="1">
      <alignment horizontal="center" vertical="center"/>
    </xf>
    <xf numFmtId="174" fontId="9" fillId="5" borderId="0" xfId="2" applyNumberFormat="1" applyFont="1" applyFill="1" applyAlignment="1">
      <alignment vertical="center"/>
    </xf>
    <xf numFmtId="1" fontId="3" fillId="0" borderId="0" xfId="2" applyNumberFormat="1"/>
    <xf numFmtId="174" fontId="57" fillId="11" borderId="22" xfId="2" applyNumberFormat="1" applyFont="1" applyFill="1" applyBorder="1" applyAlignment="1">
      <alignment vertical="center"/>
    </xf>
    <xf numFmtId="0" fontId="7" fillId="0" borderId="8" xfId="2" applyFont="1" applyBorder="1" applyAlignment="1">
      <alignment horizontal="center" vertical="center"/>
    </xf>
    <xf numFmtId="175" fontId="7" fillId="0" borderId="8" xfId="2" applyNumberFormat="1" applyFont="1" applyBorder="1" applyAlignment="1">
      <alignment horizontal="center"/>
    </xf>
    <xf numFmtId="1" fontId="7" fillId="0" borderId="8" xfId="3" applyNumberFormat="1" applyFont="1" applyFill="1" applyBorder="1" applyAlignment="1">
      <alignment horizontal="center"/>
    </xf>
    <xf numFmtId="174" fontId="3" fillId="3" borderId="8" xfId="2" applyNumberFormat="1" applyFill="1" applyBorder="1" applyAlignment="1">
      <alignment horizontal="center"/>
    </xf>
    <xf numFmtId="1" fontId="7" fillId="0" borderId="8" xfId="2" applyNumberFormat="1" applyFont="1" applyBorder="1" applyAlignment="1">
      <alignment horizontal="center"/>
    </xf>
    <xf numFmtId="164" fontId="6" fillId="0" borderId="8" xfId="1" applyFont="1" applyFill="1" applyBorder="1" applyAlignment="1">
      <alignment horizontal="center" vertical="center"/>
    </xf>
    <xf numFmtId="174" fontId="3" fillId="5" borderId="0" xfId="2" applyNumberFormat="1" applyFill="1"/>
    <xf numFmtId="174" fontId="7" fillId="0" borderId="0" xfId="3" applyNumberFormat="1" applyFont="1" applyFill="1" applyBorder="1" applyAlignment="1">
      <alignment horizontal="right"/>
    </xf>
    <xf numFmtId="14" fontId="3" fillId="5" borderId="0" xfId="2" applyNumberFormat="1" applyFill="1"/>
    <xf numFmtId="174" fontId="0" fillId="0" borderId="8" xfId="0" applyNumberFormat="1" applyBorder="1" applyAlignment="1">
      <alignment horizontal="center"/>
    </xf>
    <xf numFmtId="168" fontId="3" fillId="0" borderId="8" xfId="3" applyNumberFormat="1" applyFont="1" applyFill="1" applyBorder="1" applyAlignment="1">
      <alignment horizontal="center"/>
    </xf>
    <xf numFmtId="164" fontId="50" fillId="17" borderId="22" xfId="1" applyFont="1" applyFill="1" applyBorder="1" applyAlignment="1">
      <alignment vertical="center"/>
    </xf>
    <xf numFmtId="0" fontId="50" fillId="17" borderId="9" xfId="2" applyFont="1" applyFill="1" applyBorder="1" applyAlignment="1">
      <alignment vertical="center" shrinkToFit="1"/>
    </xf>
    <xf numFmtId="0" fontId="49" fillId="16" borderId="23" xfId="2" applyFont="1" applyFill="1" applyBorder="1" applyAlignment="1">
      <alignment horizontal="center" vertical="center"/>
    </xf>
    <xf numFmtId="0" fontId="49" fillId="16" borderId="20" xfId="2" applyFont="1" applyFill="1" applyBorder="1" applyAlignment="1">
      <alignment horizontal="center" vertical="center"/>
    </xf>
    <xf numFmtId="0" fontId="49" fillId="16" borderId="29" xfId="2" applyFont="1" applyFill="1" applyBorder="1" applyAlignment="1">
      <alignment horizontal="center" vertical="center"/>
    </xf>
    <xf numFmtId="0" fontId="49" fillId="16" borderId="14" xfId="2" applyFont="1" applyFill="1" applyBorder="1" applyAlignment="1">
      <alignment horizontal="center" vertical="center"/>
    </xf>
    <xf numFmtId="0" fontId="49" fillId="16" borderId="4" xfId="2" applyFont="1" applyFill="1" applyBorder="1" applyAlignment="1">
      <alignment horizontal="center" vertical="center"/>
    </xf>
    <xf numFmtId="0" fontId="49" fillId="16" borderId="31" xfId="2" applyFont="1" applyFill="1" applyBorder="1" applyAlignment="1">
      <alignment horizontal="center" vertical="center"/>
    </xf>
    <xf numFmtId="164" fontId="49" fillId="16" borderId="30" xfId="1" applyFont="1" applyFill="1" applyBorder="1" applyAlignment="1">
      <alignment horizontal="center" vertical="center"/>
    </xf>
    <xf numFmtId="164" fontId="49" fillId="16" borderId="32" xfId="1" applyFont="1" applyFill="1" applyBorder="1" applyAlignment="1">
      <alignment horizontal="center" vertical="center"/>
    </xf>
    <xf numFmtId="168" fontId="49" fillId="16" borderId="30" xfId="5" applyNumberFormat="1" applyFont="1" applyFill="1" applyBorder="1" applyAlignment="1">
      <alignment horizontal="center"/>
    </xf>
    <xf numFmtId="168" fontId="49" fillId="16" borderId="32" xfId="5" applyNumberFormat="1" applyFont="1" applyFill="1" applyBorder="1" applyAlignment="1">
      <alignment horizontal="center"/>
    </xf>
    <xf numFmtId="0" fontId="51" fillId="18" borderId="21" xfId="2" applyFont="1" applyFill="1" applyBorder="1" applyAlignment="1">
      <alignment horizontal="left"/>
    </xf>
    <xf numFmtId="0" fontId="51" fillId="18" borderId="22" xfId="2" applyFont="1" applyFill="1" applyBorder="1" applyAlignment="1">
      <alignment horizontal="left"/>
    </xf>
    <xf numFmtId="0" fontId="51" fillId="18" borderId="9" xfId="2" applyFont="1" applyFill="1" applyBorder="1" applyAlignment="1">
      <alignment horizontal="left"/>
    </xf>
    <xf numFmtId="0" fontId="49" fillId="16" borderId="8" xfId="2" applyFont="1" applyFill="1" applyBorder="1" applyAlignment="1">
      <alignment horizontal="center" vertical="center"/>
    </xf>
    <xf numFmtId="164" fontId="49" fillId="16" borderId="8" xfId="1" applyFont="1" applyFill="1" applyBorder="1" applyAlignment="1">
      <alignment horizontal="center" vertical="center"/>
    </xf>
    <xf numFmtId="168" fontId="49" fillId="16" borderId="8" xfId="5" applyNumberFormat="1" applyFont="1" applyFill="1" applyBorder="1" applyAlignment="1">
      <alignment horizontal="center"/>
    </xf>
    <xf numFmtId="0" fontId="4" fillId="0" borderId="7" xfId="2" applyFont="1" applyBorder="1" applyAlignment="1">
      <alignment horizontal="left" vertical="center" wrapText="1"/>
    </xf>
    <xf numFmtId="0" fontId="4" fillId="0" borderId="19" xfId="2" applyFont="1" applyBorder="1" applyAlignment="1">
      <alignment horizontal="left" vertical="center" wrapText="1"/>
    </xf>
    <xf numFmtId="0" fontId="32" fillId="0" borderId="7" xfId="2" applyFont="1" applyBorder="1" applyAlignment="1">
      <alignment horizontal="center" vertical="center"/>
    </xf>
    <xf numFmtId="0" fontId="32" fillId="0" borderId="19" xfId="2" applyFont="1" applyBorder="1" applyAlignment="1">
      <alignment horizontal="center" vertical="center"/>
    </xf>
  </cellXfs>
  <cellStyles count="15">
    <cellStyle name="Comma [0]" xfId="1" builtinId="6"/>
    <cellStyle name="Comma 2" xfId="4" xr:uid="{00000000-0005-0000-0000-000001000000}"/>
    <cellStyle name="Comma 3" xfId="14" xr:uid="{00000000-0005-0000-0000-000002000000}"/>
    <cellStyle name="Explanatory Text 2" xfId="11" xr:uid="{00000000-0005-0000-0000-000003000000}"/>
    <cellStyle name="Explanatory Text 3" xfId="9" xr:uid="{00000000-0005-0000-0000-000004000000}"/>
    <cellStyle name="Normal" xfId="0" builtinId="0"/>
    <cellStyle name="Normal 2" xfId="2" xr:uid="{00000000-0005-0000-0000-000006000000}"/>
    <cellStyle name="Normal 2 2" xfId="13" xr:uid="{00000000-0005-0000-0000-000007000000}"/>
    <cellStyle name="Normal 2 3" xfId="12" xr:uid="{00000000-0005-0000-0000-000008000000}"/>
    <cellStyle name="Normal 3" xfId="10" xr:uid="{00000000-0005-0000-0000-000009000000}"/>
    <cellStyle name="Normal 4" xfId="7" xr:uid="{00000000-0005-0000-0000-00000A000000}"/>
    <cellStyle name="Percent" xfId="5" builtinId="5"/>
    <cellStyle name="Percent 2" xfId="3" xr:uid="{00000000-0005-0000-0000-00000C000000}"/>
    <cellStyle name="Percent 3" xfId="8" xr:uid="{00000000-0005-0000-0000-00000D000000}"/>
    <cellStyle name="표준 2" xfId="6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</xdr:colOff>
      <xdr:row>2</xdr:row>
      <xdr:rowOff>223837</xdr:rowOff>
    </xdr:from>
    <xdr:to>
      <xdr:col>1</xdr:col>
      <xdr:colOff>385762</xdr:colOff>
      <xdr:row>3</xdr:row>
      <xdr:rowOff>188118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" y="642937"/>
          <a:ext cx="333375" cy="19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35719</xdr:colOff>
      <xdr:row>16</xdr:row>
      <xdr:rowOff>23812</xdr:rowOff>
    </xdr:from>
    <xdr:to>
      <xdr:col>1</xdr:col>
      <xdr:colOff>407194</xdr:colOff>
      <xdr:row>16</xdr:row>
      <xdr:rowOff>214312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944" y="4595812"/>
          <a:ext cx="3714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</xdr:colOff>
      <xdr:row>34</xdr:row>
      <xdr:rowOff>0</xdr:rowOff>
    </xdr:from>
    <xdr:to>
      <xdr:col>1</xdr:col>
      <xdr:colOff>385762</xdr:colOff>
      <xdr:row>34</xdr:row>
      <xdr:rowOff>169068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1B4F4D-73EC-4946-A78A-6B3E32339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" y="6562725"/>
          <a:ext cx="333375" cy="169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64294</xdr:colOff>
      <xdr:row>45</xdr:row>
      <xdr:rowOff>14287</xdr:rowOff>
    </xdr:from>
    <xdr:to>
      <xdr:col>1</xdr:col>
      <xdr:colOff>435769</xdr:colOff>
      <xdr:row>45</xdr:row>
      <xdr:rowOff>157162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349D40-B1CF-48CC-BC64-1E4AB85BE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44" y="8748712"/>
          <a:ext cx="371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/Documents%20and%20Settings/Matt%20Evans/My%20Documents/My%20Dropbox/All%20Projects/Paradigm%20Kenya/Modeling/Updated%20Project%20P%20and%20L.fix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/Users/pars/Downloads/Airheads-togvda/ceihd/Projects/Project%20Templates/Carbon%20Documentation/China%20Program/Carbon%20Program/Offset%20projections/Aggregate%20China%20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Summary"/>
      <sheetName val="Project Summary (2)"/>
      <sheetName val="Analyses"/>
      <sheetName val="PricingAssumptions"/>
      <sheetName val="Household Carbon"/>
      <sheetName val="Institutional Carbon"/>
      <sheetName val="HH Carbon Calculator"/>
      <sheetName val="Parameters"/>
      <sheetName val="Sales Record"/>
      <sheetName val="IPCC EFs"/>
      <sheetName val="Aggr Daily EFs "/>
      <sheetName val="yr1"/>
      <sheetName val="yr2"/>
      <sheetName val="yr3"/>
      <sheetName val="yr4"/>
      <sheetName val="yr5"/>
      <sheetName val="yr6"/>
      <sheetName val="yr7"/>
      <sheetName val="yr8"/>
      <sheetName val="yr9"/>
      <sheetName val="yr10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ngchang Stov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3"/>
  <sheetViews>
    <sheetView tabSelected="1" workbookViewId="0">
      <selection activeCell="M7" sqref="M7"/>
    </sheetView>
  </sheetViews>
  <sheetFormatPr defaultRowHeight="12.95"/>
  <cols>
    <col min="1" max="1" width="3.140625" customWidth="1"/>
    <col min="2" max="2" width="31" customWidth="1"/>
    <col min="3" max="7" width="26.5703125" customWidth="1"/>
  </cols>
  <sheetData>
    <row r="2" spans="2:7" ht="13.5" thickBot="1"/>
    <row r="3" spans="2:7" ht="15" customHeight="1">
      <c r="B3" s="32" t="s">
        <v>0</v>
      </c>
      <c r="C3" s="1" t="s">
        <v>1</v>
      </c>
      <c r="D3" s="2"/>
      <c r="E3" s="2"/>
      <c r="F3" s="2"/>
      <c r="G3" s="3"/>
    </row>
    <row r="4" spans="2:7">
      <c r="B4" s="33" t="s">
        <v>2</v>
      </c>
      <c r="C4" s="4">
        <v>10471</v>
      </c>
      <c r="G4" s="5"/>
    </row>
    <row r="5" spans="2:7" ht="15" customHeight="1">
      <c r="B5" s="33" t="s">
        <v>3</v>
      </c>
      <c r="C5" s="4" t="s">
        <v>4</v>
      </c>
      <c r="G5" s="5"/>
    </row>
    <row r="6" spans="2:7" ht="15" customHeight="1">
      <c r="B6" s="34" t="s">
        <v>5</v>
      </c>
      <c r="C6" s="4" t="s">
        <v>6</v>
      </c>
      <c r="G6" s="5"/>
    </row>
    <row r="7" spans="2:7">
      <c r="B7" s="34" t="s">
        <v>7</v>
      </c>
      <c r="C7" s="4" t="s">
        <v>8</v>
      </c>
      <c r="G7" s="5"/>
    </row>
    <row r="8" spans="2:7">
      <c r="B8" s="34" t="s">
        <v>9</v>
      </c>
      <c r="C8" s="4" t="s">
        <v>10</v>
      </c>
      <c r="G8" s="5"/>
    </row>
    <row r="9" spans="2:7">
      <c r="B9" s="34" t="s">
        <v>11</v>
      </c>
      <c r="C9" s="6">
        <v>3</v>
      </c>
      <c r="G9" s="5"/>
    </row>
    <row r="10" spans="2:7" ht="13.5" thickBot="1">
      <c r="B10" s="35" t="s">
        <v>12</v>
      </c>
      <c r="C10" s="7">
        <v>46017</v>
      </c>
      <c r="D10" s="8"/>
      <c r="E10" s="8"/>
      <c r="F10" s="8"/>
      <c r="G10" s="9"/>
    </row>
    <row r="12" spans="2:7" ht="13.5" thickBot="1"/>
    <row r="13" spans="2:7">
      <c r="B13" s="32" t="s">
        <v>13</v>
      </c>
      <c r="C13" s="3">
        <v>6</v>
      </c>
    </row>
    <row r="14" spans="2:7" ht="13.5" thickBot="1">
      <c r="B14" s="35" t="s">
        <v>14</v>
      </c>
      <c r="C14" s="31">
        <f>'ER Calculation'!F2</f>
        <v>218955</v>
      </c>
    </row>
    <row r="16" spans="2:7" ht="13.5" thickBot="1"/>
    <row r="17" spans="2:3">
      <c r="B17" s="32" t="s">
        <v>15</v>
      </c>
      <c r="C17" s="3"/>
    </row>
    <row r="18" spans="2:3">
      <c r="B18" s="34" t="s">
        <v>16</v>
      </c>
      <c r="C18" s="29">
        <f>'ER Calculation'!D8</f>
        <v>10173</v>
      </c>
    </row>
    <row r="19" spans="2:3">
      <c r="B19" s="34" t="s">
        <v>17</v>
      </c>
      <c r="C19" s="29">
        <f>'ER Calculation'!D94</f>
        <v>9299</v>
      </c>
    </row>
    <row r="20" spans="2:3">
      <c r="B20" s="34" t="s">
        <v>18</v>
      </c>
      <c r="C20" s="29">
        <f>'ER Calculation'!D166</f>
        <v>9556</v>
      </c>
    </row>
    <row r="21" spans="2:3">
      <c r="B21" s="34" t="s">
        <v>19</v>
      </c>
      <c r="C21" s="29">
        <f>'ER Calculation'!D249</f>
        <v>9635</v>
      </c>
    </row>
    <row r="22" spans="2:3">
      <c r="B22" s="34" t="s">
        <v>20</v>
      </c>
      <c r="C22" s="29">
        <f>'ER Calculation'!D329</f>
        <v>10023</v>
      </c>
    </row>
    <row r="23" spans="2:3" ht="13.5" thickBot="1">
      <c r="B23" s="35" t="s">
        <v>21</v>
      </c>
      <c r="C23" s="30">
        <f>'ER Calculation'!D430</f>
        <v>9742</v>
      </c>
    </row>
  </sheetData>
  <phoneticPr fontId="2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6"/>
  <sheetViews>
    <sheetView showGridLines="0" zoomScale="87" zoomScaleNormal="100" workbookViewId="0">
      <selection activeCell="C6" sqref="C6"/>
    </sheetView>
  </sheetViews>
  <sheetFormatPr defaultColWidth="8.85546875" defaultRowHeight="14.45"/>
  <cols>
    <col min="1" max="1" width="4.140625" style="10" customWidth="1"/>
    <col min="2" max="2" width="66.7109375" style="11" customWidth="1"/>
    <col min="3" max="3" width="26.85546875" style="11" customWidth="1"/>
    <col min="4" max="4" width="76.85546875" style="11" customWidth="1"/>
    <col min="5" max="5" width="8.85546875" style="11"/>
    <col min="6" max="6" width="25.140625" style="11" customWidth="1"/>
    <col min="7" max="7" width="18.42578125" style="11" customWidth="1"/>
    <col min="8" max="8" width="11.5703125" style="11" customWidth="1"/>
    <col min="9" max="9" width="15.85546875" style="11" bestFit="1" customWidth="1"/>
    <col min="10" max="10" width="21.5703125" style="11" customWidth="1"/>
    <col min="11" max="11" width="15.85546875" style="11" bestFit="1" customWidth="1"/>
    <col min="12" max="16384" width="8.85546875" style="11"/>
  </cols>
  <sheetData>
    <row r="1" spans="1:10" ht="12.6" customHeight="1"/>
    <row r="2" spans="1:10" s="18" customFormat="1" ht="21.6" customHeight="1">
      <c r="A2" s="24"/>
      <c r="B2" s="50" t="s">
        <v>22</v>
      </c>
      <c r="C2" s="51" t="s">
        <v>23</v>
      </c>
      <c r="D2" s="51" t="s">
        <v>24</v>
      </c>
    </row>
    <row r="3" spans="1:10" ht="15.95">
      <c r="B3" s="36" t="s">
        <v>25</v>
      </c>
      <c r="C3" s="37">
        <v>180</v>
      </c>
      <c r="D3" s="36" t="s">
        <v>26</v>
      </c>
      <c r="F3" s="26"/>
      <c r="G3" s="27"/>
      <c r="H3" s="27"/>
      <c r="I3" s="27"/>
      <c r="J3" s="27"/>
    </row>
    <row r="4" spans="1:10">
      <c r="B4" s="36"/>
      <c r="C4" s="37">
        <v>0.1</v>
      </c>
      <c r="D4" s="36" t="s">
        <v>27</v>
      </c>
      <c r="F4" s="26"/>
      <c r="G4" s="27"/>
      <c r="H4" s="27"/>
      <c r="I4" s="27"/>
      <c r="J4" s="27"/>
    </row>
    <row r="5" spans="1:10">
      <c r="B5" s="36" t="s">
        <v>28</v>
      </c>
      <c r="C5" s="37">
        <v>1</v>
      </c>
      <c r="D5" s="36" t="s">
        <v>27</v>
      </c>
      <c r="F5" s="26"/>
      <c r="G5" s="27"/>
      <c r="H5" s="27"/>
      <c r="I5" s="27"/>
      <c r="J5" s="27"/>
    </row>
    <row r="6" spans="1:10" ht="15.95">
      <c r="B6" s="36" t="s">
        <v>29</v>
      </c>
      <c r="C6" s="38">
        <v>0.36</v>
      </c>
      <c r="D6" s="36" t="s">
        <v>27</v>
      </c>
      <c r="F6" s="26"/>
      <c r="G6" s="27"/>
      <c r="H6" s="27"/>
      <c r="I6" s="27"/>
      <c r="J6" s="27"/>
    </row>
    <row r="7" spans="1:10" ht="15.95">
      <c r="B7" s="36" t="s">
        <v>30</v>
      </c>
      <c r="C7" s="39">
        <v>1.5599999999999999E-2</v>
      </c>
      <c r="D7" s="36" t="s">
        <v>31</v>
      </c>
      <c r="F7" s="26"/>
      <c r="G7" s="27"/>
      <c r="H7" s="27"/>
      <c r="I7" s="27"/>
      <c r="J7" s="27"/>
    </row>
    <row r="8" spans="1:10" ht="15.95">
      <c r="B8" s="36" t="s">
        <v>32</v>
      </c>
      <c r="C8" s="40">
        <v>63.7</v>
      </c>
      <c r="D8" s="36" t="s">
        <v>33</v>
      </c>
      <c r="F8" s="26"/>
      <c r="G8" s="27"/>
      <c r="H8" s="27"/>
      <c r="I8" s="27"/>
      <c r="J8" s="27"/>
    </row>
    <row r="9" spans="1:10">
      <c r="B9" s="36" t="s">
        <v>34</v>
      </c>
      <c r="C9" s="38">
        <v>0.95</v>
      </c>
      <c r="D9" s="36" t="s">
        <v>27</v>
      </c>
      <c r="F9" s="26"/>
      <c r="G9" s="27"/>
      <c r="H9" s="27"/>
      <c r="I9" s="27"/>
      <c r="J9" s="27"/>
    </row>
    <row r="10" spans="1:10">
      <c r="B10" s="36"/>
      <c r="C10" s="38"/>
      <c r="D10" s="36"/>
      <c r="F10" s="26"/>
      <c r="G10" s="27"/>
      <c r="H10" s="27"/>
      <c r="I10" s="27"/>
      <c r="J10" s="27"/>
    </row>
    <row r="11" spans="1:10">
      <c r="B11" s="36"/>
      <c r="C11" s="41"/>
      <c r="D11" s="36"/>
      <c r="F11" s="26"/>
      <c r="G11" s="27"/>
      <c r="H11" s="27"/>
      <c r="I11" s="27"/>
      <c r="J11" s="27"/>
    </row>
    <row r="12" spans="1:10">
      <c r="B12" s="42" t="s">
        <v>35</v>
      </c>
      <c r="C12" s="43">
        <v>44197</v>
      </c>
      <c r="D12" s="44" t="s">
        <v>12</v>
      </c>
      <c r="F12" s="26"/>
      <c r="G12" s="27"/>
      <c r="H12" s="27"/>
      <c r="I12" s="27"/>
      <c r="J12" s="27"/>
    </row>
    <row r="13" spans="1:10">
      <c r="B13" s="42" t="s">
        <v>36</v>
      </c>
      <c r="C13" s="43">
        <v>44712</v>
      </c>
      <c r="D13" s="44" t="s">
        <v>12</v>
      </c>
      <c r="F13" s="26"/>
      <c r="G13" s="27"/>
      <c r="H13" s="27"/>
      <c r="I13" s="27"/>
      <c r="J13" s="27"/>
    </row>
    <row r="14" spans="1:10">
      <c r="B14" s="42" t="s">
        <v>37</v>
      </c>
      <c r="C14" s="45">
        <f>C13-C12+1</f>
        <v>516</v>
      </c>
      <c r="D14" s="44" t="s">
        <v>38</v>
      </c>
      <c r="F14" s="26"/>
      <c r="G14" s="27"/>
      <c r="H14" s="27"/>
      <c r="I14" s="27"/>
      <c r="J14" s="27"/>
    </row>
    <row r="15" spans="1:10">
      <c r="B15" s="52"/>
      <c r="C15" s="53"/>
      <c r="D15" s="52"/>
      <c r="F15" s="26"/>
      <c r="G15" s="27"/>
      <c r="H15" s="27"/>
      <c r="I15" s="27"/>
      <c r="J15" s="27"/>
    </row>
    <row r="16" spans="1:10" ht="18.75" customHeight="1">
      <c r="B16" s="56" t="s">
        <v>39</v>
      </c>
      <c r="C16" s="57" t="s">
        <v>23</v>
      </c>
      <c r="D16" s="57" t="s">
        <v>24</v>
      </c>
      <c r="F16" s="26"/>
      <c r="G16" s="27"/>
      <c r="H16" s="27"/>
      <c r="I16" s="27"/>
      <c r="J16" s="27"/>
    </row>
    <row r="17" spans="2:10" ht="18.95" customHeight="1">
      <c r="B17" s="54"/>
      <c r="C17" s="207">
        <v>0.24593447536636928</v>
      </c>
      <c r="D17" s="55" t="s">
        <v>40</v>
      </c>
      <c r="F17" s="26"/>
      <c r="G17" s="27"/>
      <c r="H17" s="27"/>
      <c r="I17" s="27"/>
      <c r="J17" s="27"/>
    </row>
    <row r="18" spans="2:10" ht="18.95" customHeight="1">
      <c r="B18" s="47" t="s">
        <v>41</v>
      </c>
      <c r="C18" s="48">
        <v>1.3919999999999999</v>
      </c>
      <c r="D18" s="49" t="s">
        <v>42</v>
      </c>
      <c r="F18" s="26"/>
      <c r="G18" s="27"/>
      <c r="H18" s="27"/>
      <c r="I18" s="27"/>
      <c r="J18" s="27"/>
    </row>
    <row r="19" spans="2:10" ht="18.95" customHeight="1">
      <c r="B19" s="47" t="s">
        <v>43</v>
      </c>
      <c r="C19" s="46">
        <v>0.9</v>
      </c>
      <c r="D19" s="55" t="s">
        <v>40</v>
      </c>
      <c r="F19" s="26"/>
      <c r="G19" s="27"/>
      <c r="H19" s="27"/>
      <c r="I19" s="27"/>
      <c r="J19" s="27"/>
    </row>
    <row r="72" spans="2:2" ht="15" thickBot="1"/>
    <row r="73" spans="2:2">
      <c r="B73" s="19" t="s">
        <v>44</v>
      </c>
    </row>
    <row r="74" spans="2:2" ht="15.95" customHeight="1">
      <c r="B74" s="20" t="s">
        <v>45</v>
      </c>
    </row>
    <row r="75" spans="2:2" ht="15.95" customHeight="1">
      <c r="B75" s="21" t="s">
        <v>46</v>
      </c>
    </row>
    <row r="76" spans="2:2" ht="15.95" customHeight="1" thickBot="1">
      <c r="B76" s="22" t="s">
        <v>47</v>
      </c>
    </row>
  </sheetData>
  <phoneticPr fontId="2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15"/>
  <sheetViews>
    <sheetView showGridLines="0" zoomScale="70" zoomScaleNormal="70" workbookViewId="0">
      <selection activeCell="G28" sqref="G28"/>
    </sheetView>
  </sheetViews>
  <sheetFormatPr defaultColWidth="8.7109375" defaultRowHeight="14.45"/>
  <cols>
    <col min="1" max="1" width="5.85546875" style="10" customWidth="1"/>
    <col min="2" max="2" width="32.5703125" style="11" customWidth="1"/>
    <col min="3" max="3" width="45.140625" style="148" bestFit="1" customWidth="1"/>
    <col min="4" max="4" width="32.28515625" style="11" bestFit="1" customWidth="1"/>
    <col min="5" max="5" width="31.5703125" style="11" bestFit="1" customWidth="1"/>
    <col min="6" max="6" width="41.7109375" style="11" bestFit="1" customWidth="1"/>
    <col min="7" max="7" width="7.42578125" style="11" customWidth="1"/>
    <col min="8" max="10" width="20.7109375" style="13" customWidth="1"/>
    <col min="11" max="11" width="4.42578125" style="13" customWidth="1"/>
    <col min="12" max="12" width="38.7109375" style="13" customWidth="1"/>
    <col min="13" max="15" width="20.7109375" style="13" customWidth="1"/>
    <col min="16" max="16" width="43.5703125" style="13" bestFit="1" customWidth="1"/>
    <col min="17" max="17" width="10" style="13" customWidth="1"/>
    <col min="18" max="20" width="20.7109375" style="13" customWidth="1"/>
    <col min="21" max="21" width="5" style="13" customWidth="1"/>
    <col min="22" max="22" width="73.85546875" style="13" bestFit="1" customWidth="1"/>
    <col min="23" max="23" width="23.7109375" style="13" bestFit="1" customWidth="1"/>
    <col min="24" max="24" width="22" style="13" bestFit="1" customWidth="1"/>
    <col min="25" max="32" width="20.7109375" style="13" customWidth="1"/>
    <col min="33" max="16384" width="8.7109375" style="13"/>
  </cols>
  <sheetData>
    <row r="1" spans="1:24">
      <c r="C1" s="11"/>
      <c r="F1" s="12"/>
      <c r="N1" s="241"/>
    </row>
    <row r="2" spans="1:24" ht="18.600000000000001">
      <c r="A2" s="23"/>
      <c r="B2" s="199" t="s">
        <v>48</v>
      </c>
      <c r="C2" s="200">
        <v>44196</v>
      </c>
      <c r="D2" s="14"/>
      <c r="E2" s="203" t="s">
        <v>49</v>
      </c>
      <c r="F2" s="204">
        <f>I8+I94+I166+I249+I329+I430</f>
        <v>218955</v>
      </c>
      <c r="G2" s="14"/>
    </row>
    <row r="3" spans="1:24" ht="18.600000000000001">
      <c r="A3" s="23"/>
      <c r="B3" s="199" t="s">
        <v>50</v>
      </c>
      <c r="C3" s="201">
        <v>44197</v>
      </c>
      <c r="D3" s="14"/>
      <c r="E3" s="203" t="s">
        <v>51</v>
      </c>
      <c r="F3" s="205">
        <f>(SUMIFS(E:E,D:D,"&lt;1"))+(SUMIFS(O:O,N:N,"&lt;1"))</f>
        <v>30128</v>
      </c>
      <c r="G3" s="14"/>
    </row>
    <row r="4" spans="1:24" ht="18.600000000000001">
      <c r="A4" s="23"/>
      <c r="B4" s="199" t="s">
        <v>52</v>
      </c>
      <c r="C4" s="201">
        <v>44712</v>
      </c>
      <c r="D4" s="230"/>
      <c r="E4" s="203" t="s">
        <v>53</v>
      </c>
      <c r="F4" s="204">
        <f>D8+D94+D166+D249+D329+D430</f>
        <v>58428</v>
      </c>
      <c r="G4" s="14"/>
    </row>
    <row r="5" spans="1:24" ht="18.600000000000001">
      <c r="A5" s="23"/>
      <c r="B5" s="199" t="s">
        <v>54</v>
      </c>
      <c r="C5" s="202">
        <f>C4-C3+1</f>
        <v>516</v>
      </c>
      <c r="D5" s="14"/>
      <c r="E5" s="28"/>
      <c r="G5" s="14"/>
    </row>
    <row r="6" spans="1:24" ht="18.600000000000001">
      <c r="A6" s="23"/>
      <c r="B6" s="14"/>
      <c r="C6" s="14"/>
      <c r="D6" s="14"/>
      <c r="E6" s="15"/>
      <c r="F6" s="16"/>
      <c r="G6" s="14"/>
      <c r="L6" s="158"/>
    </row>
    <row r="7" spans="1:24" ht="18.95" thickBot="1">
      <c r="A7" s="23"/>
      <c r="C7" s="14"/>
      <c r="D7" s="14"/>
      <c r="E7" s="15"/>
      <c r="F7" s="16"/>
      <c r="G7" s="14"/>
    </row>
    <row r="8" spans="1:24" ht="24" thickBot="1">
      <c r="A8" s="23"/>
      <c r="B8" s="189" t="s">
        <v>55</v>
      </c>
      <c r="C8" s="170" t="s">
        <v>56</v>
      </c>
      <c r="D8" s="190">
        <f>I10+S10</f>
        <v>10173</v>
      </c>
      <c r="E8" s="191" t="s">
        <v>57</v>
      </c>
      <c r="F8" s="170" t="str">
        <f>X17</f>
        <v>Less than expected</v>
      </c>
      <c r="G8" s="192"/>
      <c r="H8" s="192"/>
      <c r="I8" s="190">
        <f>E91+O32</f>
        <v>36514</v>
      </c>
      <c r="J8" s="192" t="s">
        <v>58</v>
      </c>
      <c r="K8" s="192"/>
      <c r="L8" s="192"/>
      <c r="M8" s="206">
        <f>(SUMIFS(E14:E92,D14:D92,"&lt;1"))+(SUMIFS(O32:O92,N32:N92,"&lt;1"))</f>
        <v>1342</v>
      </c>
      <c r="N8" s="192" t="s">
        <v>59</v>
      </c>
      <c r="O8" s="192"/>
      <c r="P8" s="192"/>
      <c r="Q8" s="192"/>
      <c r="R8" s="192"/>
      <c r="S8" s="190">
        <f>I8-M8</f>
        <v>35172</v>
      </c>
      <c r="T8" s="192" t="s">
        <v>60</v>
      </c>
      <c r="U8" s="192"/>
      <c r="V8" s="192"/>
      <c r="W8" s="244">
        <f>ROUNDDOWN(S8*'MR Reference'!$C$37,0)</f>
        <v>31654</v>
      </c>
      <c r="X8" s="245" t="s">
        <v>61</v>
      </c>
    </row>
    <row r="9" spans="1:24" ht="18.95" thickBot="1">
      <c r="A9" s="23"/>
      <c r="B9" s="171"/>
      <c r="C9" s="14"/>
      <c r="D9" s="14"/>
      <c r="E9" s="15"/>
      <c r="F9" s="16"/>
      <c r="G9" s="14"/>
      <c r="X9" s="172"/>
    </row>
    <row r="10" spans="1:24" ht="24" thickBot="1">
      <c r="A10" s="23"/>
      <c r="B10" s="70" t="s">
        <v>62</v>
      </c>
      <c r="C10" s="232" t="s">
        <v>63</v>
      </c>
      <c r="D10" s="232"/>
      <c r="E10" s="73"/>
      <c r="F10" s="71"/>
      <c r="G10" s="74"/>
      <c r="H10" s="71" t="s">
        <v>56</v>
      </c>
      <c r="I10" s="149">
        <f>ROUNDDOWN(I92,0)</f>
        <v>10032</v>
      </c>
      <c r="J10" s="75" t="s">
        <v>57</v>
      </c>
      <c r="L10" s="70" t="s">
        <v>64</v>
      </c>
      <c r="M10" s="232" t="s">
        <v>65</v>
      </c>
      <c r="N10" s="72"/>
      <c r="O10" s="73"/>
      <c r="P10" s="71"/>
      <c r="Q10" s="74"/>
      <c r="R10" s="71" t="s">
        <v>56</v>
      </c>
      <c r="S10" s="149">
        <f>ROUNDDOWN(S33,0)</f>
        <v>141</v>
      </c>
      <c r="T10" s="75" t="s">
        <v>57</v>
      </c>
      <c r="V10" s="256" t="s">
        <v>66</v>
      </c>
      <c r="W10" s="257"/>
      <c r="X10" s="258"/>
    </row>
    <row r="11" spans="1:24" ht="18.600000000000001">
      <c r="A11" s="23"/>
      <c r="B11" s="171"/>
      <c r="C11" s="14"/>
      <c r="D11" s="14"/>
      <c r="E11" s="15"/>
      <c r="F11" s="16"/>
      <c r="G11" s="14"/>
      <c r="L11" s="11"/>
      <c r="M11" s="14"/>
      <c r="N11" s="14"/>
      <c r="O11" s="15"/>
      <c r="P11" s="16"/>
      <c r="Q11" s="14"/>
      <c r="X11" s="172"/>
    </row>
    <row r="12" spans="1:24" ht="18.600000000000001">
      <c r="A12" s="23"/>
      <c r="B12" s="173" t="s">
        <v>67</v>
      </c>
      <c r="C12" s="14"/>
      <c r="D12" s="14"/>
      <c r="E12" s="15"/>
      <c r="F12" s="16"/>
      <c r="G12" s="14"/>
      <c r="H12" s="17" t="s">
        <v>68</v>
      </c>
      <c r="L12" s="17" t="s">
        <v>67</v>
      </c>
      <c r="M12" s="14"/>
      <c r="N12" s="14"/>
      <c r="O12" s="15"/>
      <c r="P12" s="16"/>
      <c r="Q12" s="14"/>
      <c r="R12" s="17" t="s">
        <v>68</v>
      </c>
      <c r="V12" s="17" t="s">
        <v>66</v>
      </c>
      <c r="X12" s="172"/>
    </row>
    <row r="13" spans="1:24" ht="23.45">
      <c r="A13" s="24"/>
      <c r="B13" s="174" t="s">
        <v>69</v>
      </c>
      <c r="C13" s="154"/>
      <c r="D13" s="152" t="s">
        <v>70</v>
      </c>
      <c r="E13" s="155" t="s">
        <v>71</v>
      </c>
      <c r="F13" s="152" t="s">
        <v>72</v>
      </c>
      <c r="G13" s="18"/>
      <c r="H13" s="153" t="s">
        <v>62</v>
      </c>
      <c r="I13" s="152" t="s">
        <v>73</v>
      </c>
      <c r="J13" s="156" t="s">
        <v>74</v>
      </c>
      <c r="L13" s="151" t="s">
        <v>75</v>
      </c>
      <c r="M13" s="154"/>
      <c r="N13" s="152" t="s">
        <v>70</v>
      </c>
      <c r="O13" s="155" t="s">
        <v>71</v>
      </c>
      <c r="P13" s="152" t="s">
        <v>76</v>
      </c>
      <c r="Q13" s="18"/>
      <c r="R13" s="153" t="s">
        <v>64</v>
      </c>
      <c r="S13" s="152" t="s">
        <v>73</v>
      </c>
      <c r="T13" s="156" t="s">
        <v>74</v>
      </c>
      <c r="V13" s="151" t="s">
        <v>77</v>
      </c>
      <c r="W13" s="156" t="s">
        <v>78</v>
      </c>
      <c r="X13" s="175" t="s">
        <v>74</v>
      </c>
    </row>
    <row r="14" spans="1:24">
      <c r="B14" s="176" t="s">
        <v>79</v>
      </c>
      <c r="C14" s="193">
        <v>43454</v>
      </c>
      <c r="D14" s="168">
        <f>(C14+(365*2))-$C$3</f>
        <v>-13</v>
      </c>
      <c r="E14" s="161">
        <v>18</v>
      </c>
      <c r="F14" s="115">
        <f>MIN($C$5/365, (D14/365))</f>
        <v>-3.5616438356164383E-2</v>
      </c>
      <c r="H14" s="152" t="s">
        <v>80</v>
      </c>
      <c r="I14" s="155">
        <f>Parameter!$C$18*(Parameter!$C$17/Parameter!$C$4-1)</f>
        <v>2.0314078970998599</v>
      </c>
      <c r="J14" s="152" t="s">
        <v>81</v>
      </c>
      <c r="L14" s="160" t="s">
        <v>79</v>
      </c>
      <c r="M14" s="193">
        <v>43816</v>
      </c>
      <c r="N14" s="168">
        <f>(M14+(365*2))-$C$3</f>
        <v>349</v>
      </c>
      <c r="O14" s="161">
        <v>1</v>
      </c>
      <c r="P14" s="115">
        <f>MIN($C$5/365, (N14/365))</f>
        <v>0.95616438356164379</v>
      </c>
      <c r="Q14" s="11"/>
      <c r="R14" s="152" t="s">
        <v>80</v>
      </c>
      <c r="S14" s="155">
        <f>Parameter!$C$18*(Parameter!$C$17/Parameter!$C$4-1)</f>
        <v>2.0314078970998599</v>
      </c>
      <c r="T14" s="152" t="s">
        <v>81</v>
      </c>
      <c r="V14" s="160" t="s">
        <v>82</v>
      </c>
      <c r="W14" s="161">
        <v>44875</v>
      </c>
      <c r="X14" s="177" t="s">
        <v>83</v>
      </c>
    </row>
    <row r="15" spans="1:24">
      <c r="B15" s="176" t="s">
        <v>79</v>
      </c>
      <c r="C15" s="193">
        <v>43455</v>
      </c>
      <c r="D15" s="168">
        <f t="shared" ref="D15:D90" si="0">(C15+(365*2))-$C$3</f>
        <v>-12</v>
      </c>
      <c r="E15" s="161">
        <v>46</v>
      </c>
      <c r="F15" s="115">
        <f t="shared" ref="F15:F90" si="1">MIN($C$5/365, (D15/365))</f>
        <v>-3.287671232876712E-2</v>
      </c>
      <c r="H15" s="150">
        <f t="shared" ref="H15:H46" si="2">C14</f>
        <v>43454</v>
      </c>
      <c r="I15" s="157">
        <f>MAX(0,$I$14*E14*Parameter!$C$6*Parameter!$C$5*Parameter!$C$7*Parameter!$C$8*Parameter!$C$9*Parameter!$C$19*F14)</f>
        <v>0</v>
      </c>
      <c r="J15" s="159" t="s">
        <v>81</v>
      </c>
      <c r="L15" s="160" t="s">
        <v>79</v>
      </c>
      <c r="M15" s="193">
        <v>43823</v>
      </c>
      <c r="N15" s="168">
        <f>(M15+(365*2))-$C$3</f>
        <v>356</v>
      </c>
      <c r="O15" s="161">
        <v>13</v>
      </c>
      <c r="P15" s="115">
        <f>MIN($C$5/365, (N15/365))</f>
        <v>0.97534246575342465</v>
      </c>
      <c r="Q15" s="11"/>
      <c r="R15" s="150">
        <f t="shared" ref="R15:R32" si="3">M14</f>
        <v>43816</v>
      </c>
      <c r="S15" s="157">
        <f>MAX(0,$I$14*O14*Parameter!$C$6*Parameter!$C$5*Parameter!$C$7*Parameter!$C$8*Parameter!$C$9*Parameter!$C$19*P14)</f>
        <v>0.59410382039973819</v>
      </c>
      <c r="T15" s="159" t="s">
        <v>81</v>
      </c>
      <c r="V15" s="160" t="s">
        <v>84</v>
      </c>
      <c r="W15" s="161">
        <f>(W14/365)*$C$5</f>
        <v>63439.726027397264</v>
      </c>
      <c r="X15" s="177" t="s">
        <v>85</v>
      </c>
    </row>
    <row r="16" spans="1:24">
      <c r="B16" s="176" t="s">
        <v>79</v>
      </c>
      <c r="C16" s="193">
        <v>43456</v>
      </c>
      <c r="D16" s="168">
        <f t="shared" si="0"/>
        <v>-11</v>
      </c>
      <c r="E16" s="161">
        <v>87</v>
      </c>
      <c r="F16" s="115">
        <f t="shared" si="1"/>
        <v>-3.0136986301369864E-2</v>
      </c>
      <c r="H16" s="150">
        <f t="shared" si="2"/>
        <v>43455</v>
      </c>
      <c r="I16" s="157">
        <f>MAX(0,$I$14*E15*Parameter!$C$6*Parameter!$C$5*Parameter!$C$7*Parameter!$C$8*Parameter!$C$9*Parameter!$C$19*F15)</f>
        <v>0</v>
      </c>
      <c r="J16" s="159" t="s">
        <v>81</v>
      </c>
      <c r="L16" s="160" t="s">
        <v>79</v>
      </c>
      <c r="M16" s="193">
        <v>43824</v>
      </c>
      <c r="N16" s="168">
        <f>(M16+(365*2))-$C$3</f>
        <v>357</v>
      </c>
      <c r="O16" s="161">
        <v>8</v>
      </c>
      <c r="P16" s="115">
        <f>MIN($C$5/365, (N16/365))</f>
        <v>0.9780821917808219</v>
      </c>
      <c r="Q16" s="11"/>
      <c r="R16" s="150">
        <f t="shared" si="3"/>
        <v>43823</v>
      </c>
      <c r="S16" s="157">
        <f>MAX(0,$I$14*O15*Parameter!$C$6*Parameter!$C$5*Parameter!$C$7*Parameter!$C$8*Parameter!$C$9*Parameter!$C$19*P15)</f>
        <v>7.8782592573352108</v>
      </c>
      <c r="T16" s="159" t="s">
        <v>81</v>
      </c>
      <c r="V16" s="160" t="s">
        <v>86</v>
      </c>
      <c r="W16" s="164">
        <f>D8</f>
        <v>10173</v>
      </c>
      <c r="X16" s="177" t="s">
        <v>85</v>
      </c>
    </row>
    <row r="17" spans="2:24">
      <c r="B17" s="176" t="s">
        <v>79</v>
      </c>
      <c r="C17" s="193">
        <v>43457</v>
      </c>
      <c r="D17" s="168">
        <f t="shared" si="0"/>
        <v>-10</v>
      </c>
      <c r="E17" s="161">
        <v>170</v>
      </c>
      <c r="F17" s="115">
        <f t="shared" si="1"/>
        <v>-2.7397260273972601E-2</v>
      </c>
      <c r="H17" s="150">
        <f t="shared" si="2"/>
        <v>43456</v>
      </c>
      <c r="I17" s="157">
        <f>MAX(0,$I$14*E16*Parameter!$C$6*Parameter!$C$5*Parameter!$C$7*Parameter!$C$8*Parameter!$C$9*Parameter!$C$19*F16)</f>
        <v>0</v>
      </c>
      <c r="J17" s="159" t="s">
        <v>81</v>
      </c>
      <c r="L17" s="160" t="s">
        <v>79</v>
      </c>
      <c r="M17" s="193">
        <v>43825</v>
      </c>
      <c r="N17" s="168">
        <f t="shared" ref="N17:N19" si="4">(M17+(365*2))-$C$3</f>
        <v>358</v>
      </c>
      <c r="O17" s="161">
        <v>17</v>
      </c>
      <c r="P17" s="115">
        <f t="shared" ref="P17:P19" si="5">MIN($C$5/365, (N17/365))</f>
        <v>0.98082191780821915</v>
      </c>
      <c r="Q17" s="11"/>
      <c r="R17" s="150">
        <f t="shared" si="3"/>
        <v>43824</v>
      </c>
      <c r="S17" s="157">
        <f>MAX(0,$I$14*O16*Parameter!$C$6*Parameter!$C$5*Parameter!$C$7*Parameter!$C$8*Parameter!$C$9*Parameter!$C$19*P16)</f>
        <v>4.8617779686580294</v>
      </c>
      <c r="T17" s="159" t="s">
        <v>81</v>
      </c>
      <c r="V17" s="165" t="s">
        <v>87</v>
      </c>
      <c r="W17" s="166">
        <f>(W15-W16)/W15</f>
        <v>0.83964306536244093</v>
      </c>
      <c r="X17" s="178" t="str">
        <f>IF(W17&lt;100%,"Less than expected","More than expected")</f>
        <v>Less than expected</v>
      </c>
    </row>
    <row r="18" spans="2:24">
      <c r="B18" s="176" t="s">
        <v>79</v>
      </c>
      <c r="C18" s="193">
        <v>43458</v>
      </c>
      <c r="D18" s="168">
        <f t="shared" si="0"/>
        <v>-9</v>
      </c>
      <c r="E18" s="161">
        <v>69</v>
      </c>
      <c r="F18" s="115">
        <f t="shared" si="1"/>
        <v>-2.4657534246575342E-2</v>
      </c>
      <c r="H18" s="150">
        <f t="shared" si="2"/>
        <v>43457</v>
      </c>
      <c r="I18" s="157">
        <f>MAX(0,$I$14*E17*Parameter!$C$6*Parameter!$C$5*Parameter!$C$7*Parameter!$C$8*Parameter!$C$9*Parameter!$C$19*F17)</f>
        <v>0</v>
      </c>
      <c r="J18" s="159" t="s">
        <v>81</v>
      </c>
      <c r="L18" s="160" t="s">
        <v>79</v>
      </c>
      <c r="M18" s="193">
        <v>43826</v>
      </c>
      <c r="N18" s="168">
        <f t="shared" si="4"/>
        <v>359</v>
      </c>
      <c r="O18" s="161">
        <v>16</v>
      </c>
      <c r="P18" s="115">
        <f t="shared" si="5"/>
        <v>0.98356164383561639</v>
      </c>
      <c r="Q18" s="11"/>
      <c r="R18" s="150">
        <f t="shared" si="3"/>
        <v>43825</v>
      </c>
      <c r="S18" s="157">
        <f>MAX(0,$I$14*O17*Parameter!$C$6*Parameter!$C$5*Parameter!$C$7*Parameter!$C$8*Parameter!$C$9*Parameter!$C$19*P17)</f>
        <v>10.360217337973658</v>
      </c>
      <c r="T18" s="159" t="s">
        <v>81</v>
      </c>
      <c r="V18" s="162"/>
      <c r="W18" s="113"/>
      <c r="X18" s="179"/>
    </row>
    <row r="19" spans="2:24">
      <c r="B19" s="176" t="s">
        <v>79</v>
      </c>
      <c r="C19" s="193">
        <v>43459</v>
      </c>
      <c r="D19" s="168">
        <f t="shared" si="0"/>
        <v>-8</v>
      </c>
      <c r="E19" s="161">
        <v>171</v>
      </c>
      <c r="F19" s="115">
        <f t="shared" si="1"/>
        <v>-2.1917808219178082E-2</v>
      </c>
      <c r="H19" s="150">
        <f t="shared" si="2"/>
        <v>43458</v>
      </c>
      <c r="I19" s="157">
        <f>MAX(0,$I$14*E18*Parameter!$C$6*Parameter!$C$5*Parameter!$C$7*Parameter!$C$8*Parameter!$C$9*Parameter!$C$19*F18)</f>
        <v>0</v>
      </c>
      <c r="J19" s="159" t="s">
        <v>81</v>
      </c>
      <c r="L19" s="160" t="s">
        <v>79</v>
      </c>
      <c r="M19" s="193">
        <v>43828</v>
      </c>
      <c r="N19" s="168">
        <f t="shared" si="4"/>
        <v>361</v>
      </c>
      <c r="O19" s="161">
        <v>18</v>
      </c>
      <c r="P19" s="115">
        <f t="shared" si="5"/>
        <v>0.989041095890411</v>
      </c>
      <c r="Q19" s="11"/>
      <c r="R19" s="150">
        <f t="shared" si="3"/>
        <v>43826</v>
      </c>
      <c r="S19" s="157">
        <f>MAX(0,$I$14*O18*Parameter!$C$6*Parameter!$C$5*Parameter!$C$7*Parameter!$C$8*Parameter!$C$9*Parameter!$C$19*P18)</f>
        <v>9.7780296400461193</v>
      </c>
      <c r="T19" s="159" t="s">
        <v>81</v>
      </c>
      <c r="X19" s="172"/>
    </row>
    <row r="20" spans="2:24">
      <c r="B20" s="176" t="s">
        <v>79</v>
      </c>
      <c r="C20" s="193">
        <v>43460</v>
      </c>
      <c r="D20" s="168">
        <f t="shared" si="0"/>
        <v>-7</v>
      </c>
      <c r="E20" s="161">
        <v>199</v>
      </c>
      <c r="F20" s="115">
        <f t="shared" si="1"/>
        <v>-1.9178082191780823E-2</v>
      </c>
      <c r="H20" s="150">
        <f t="shared" si="2"/>
        <v>43459</v>
      </c>
      <c r="I20" s="157">
        <f>MAX(0,$I$14*E19*Parameter!$C$6*Parameter!$C$5*Parameter!$C$7*Parameter!$C$8*Parameter!$C$9*Parameter!$C$19*F19)</f>
        <v>0</v>
      </c>
      <c r="J20" s="159" t="s">
        <v>81</v>
      </c>
      <c r="L20" s="160" t="s">
        <v>79</v>
      </c>
      <c r="M20" s="193">
        <v>43831</v>
      </c>
      <c r="N20" s="168">
        <f>(M20+(365*2))-$C$3</f>
        <v>364</v>
      </c>
      <c r="O20" s="161">
        <v>36</v>
      </c>
      <c r="P20" s="115">
        <f>MIN($C$5/365, (N20/365))</f>
        <v>0.99726027397260275</v>
      </c>
      <c r="Q20" s="11"/>
      <c r="R20" s="150">
        <f t="shared" si="3"/>
        <v>43828</v>
      </c>
      <c r="S20" s="157">
        <f>MAX(0,$I$14*O19*Parameter!$C$6*Parameter!$C$5*Parameter!$C$7*Parameter!$C$8*Parameter!$C$9*Parameter!$C$19*P19)</f>
        <v>11.061566260623206</v>
      </c>
      <c r="T20" s="159" t="s">
        <v>81</v>
      </c>
      <c r="X20" s="172"/>
    </row>
    <row r="21" spans="2:24">
      <c r="B21" s="176" t="s">
        <v>79</v>
      </c>
      <c r="C21" s="193">
        <v>43461</v>
      </c>
      <c r="D21" s="168">
        <f t="shared" si="0"/>
        <v>-6</v>
      </c>
      <c r="E21" s="161">
        <v>198</v>
      </c>
      <c r="F21" s="115">
        <f t="shared" si="1"/>
        <v>-1.643835616438356E-2</v>
      </c>
      <c r="H21" s="150">
        <f t="shared" si="2"/>
        <v>43460</v>
      </c>
      <c r="I21" s="157">
        <f>MAX(0,$I$14*E20*Parameter!$C$6*Parameter!$C$5*Parameter!$C$7*Parameter!$C$8*Parameter!$C$9*Parameter!$C$19*F20)</f>
        <v>0</v>
      </c>
      <c r="J21" s="159" t="s">
        <v>81</v>
      </c>
      <c r="L21" s="160" t="s">
        <v>79</v>
      </c>
      <c r="M21" s="193">
        <v>43832</v>
      </c>
      <c r="N21" s="168">
        <f t="shared" ref="N21:N31" si="6">(M21+(365*2))-$C$3</f>
        <v>365</v>
      </c>
      <c r="O21" s="161">
        <v>7</v>
      </c>
      <c r="P21" s="115">
        <f t="shared" ref="P21:P31" si="7">MIN($C$5/365, (N21/365))</f>
        <v>1</v>
      </c>
      <c r="Q21" s="11"/>
      <c r="R21" s="150">
        <f t="shared" si="3"/>
        <v>43831</v>
      </c>
      <c r="S21" s="157">
        <f>MAX(0,$I$14*O20*Parameter!$C$6*Parameter!$C$5*Parameter!$C$7*Parameter!$C$8*Parameter!$C$9*Parameter!$C$19*P20)</f>
        <v>22.306981267960371</v>
      </c>
      <c r="T21" s="159" t="s">
        <v>81</v>
      </c>
      <c r="X21" s="172"/>
    </row>
    <row r="22" spans="2:24">
      <c r="B22" s="176" t="s">
        <v>79</v>
      </c>
      <c r="C22" s="193">
        <v>43462</v>
      </c>
      <c r="D22" s="168">
        <f t="shared" si="0"/>
        <v>-5</v>
      </c>
      <c r="E22" s="161">
        <v>186</v>
      </c>
      <c r="F22" s="115">
        <f t="shared" si="1"/>
        <v>-1.3698630136986301E-2</v>
      </c>
      <c r="H22" s="150">
        <f t="shared" si="2"/>
        <v>43461</v>
      </c>
      <c r="I22" s="157">
        <f>MAX(0,$I$14*E21*Parameter!$C$6*Parameter!$C$5*Parameter!$C$7*Parameter!$C$8*Parameter!$C$9*Parameter!$C$19*F21)</f>
        <v>0</v>
      </c>
      <c r="J22" s="159" t="s">
        <v>81</v>
      </c>
      <c r="L22" s="160" t="s">
        <v>79</v>
      </c>
      <c r="M22" s="193">
        <v>43837</v>
      </c>
      <c r="N22" s="168">
        <f t="shared" si="6"/>
        <v>370</v>
      </c>
      <c r="O22" s="161">
        <v>20</v>
      </c>
      <c r="P22" s="115">
        <f t="shared" si="7"/>
        <v>1.0136986301369864</v>
      </c>
      <c r="Q22" s="11"/>
      <c r="R22" s="150">
        <f t="shared" si="3"/>
        <v>43832</v>
      </c>
      <c r="S22" s="157">
        <f>MAX(0,$I$14*O21*Parameter!$C$6*Parameter!$C$5*Parameter!$C$7*Parameter!$C$8*Parameter!$C$9*Parameter!$C$19*P21)</f>
        <v>4.349384702353384</v>
      </c>
      <c r="T22" s="159" t="s">
        <v>81</v>
      </c>
      <c r="X22" s="172"/>
    </row>
    <row r="23" spans="2:24">
      <c r="B23" s="176" t="s">
        <v>79</v>
      </c>
      <c r="C23" s="193">
        <v>43463</v>
      </c>
      <c r="D23" s="168">
        <f t="shared" si="0"/>
        <v>-4</v>
      </c>
      <c r="E23" s="161">
        <v>26</v>
      </c>
      <c r="F23" s="115">
        <f t="shared" si="1"/>
        <v>-1.0958904109589041E-2</v>
      </c>
      <c r="H23" s="150">
        <f t="shared" si="2"/>
        <v>43462</v>
      </c>
      <c r="I23" s="157">
        <f>MAX(0,$I$14*E22*Parameter!$C$6*Parameter!$C$5*Parameter!$C$7*Parameter!$C$8*Parameter!$C$9*Parameter!$C$19*F22)</f>
        <v>0</v>
      </c>
      <c r="J23" s="159" t="s">
        <v>81</v>
      </c>
      <c r="L23" s="160" t="s">
        <v>79</v>
      </c>
      <c r="M23" s="193">
        <v>43839</v>
      </c>
      <c r="N23" s="168">
        <f t="shared" si="6"/>
        <v>372</v>
      </c>
      <c r="O23" s="161">
        <v>11</v>
      </c>
      <c r="P23" s="115">
        <f t="shared" si="7"/>
        <v>1.0191780821917809</v>
      </c>
      <c r="Q23" s="11"/>
      <c r="R23" s="150">
        <f t="shared" si="3"/>
        <v>43837</v>
      </c>
      <c r="S23" s="157">
        <f>MAX(0,$I$14*O22*Parameter!$C$6*Parameter!$C$5*Parameter!$C$7*Parameter!$C$8*Parameter!$C$9*Parameter!$C$19*P22)</f>
        <v>12.59704375632683</v>
      </c>
      <c r="T23" s="159" t="s">
        <v>81</v>
      </c>
      <c r="X23" s="172"/>
    </row>
    <row r="24" spans="2:24">
      <c r="B24" s="176" t="s">
        <v>79</v>
      </c>
      <c r="C24" s="193">
        <v>43464</v>
      </c>
      <c r="D24" s="168">
        <f t="shared" si="0"/>
        <v>-3</v>
      </c>
      <c r="E24" s="161">
        <v>107</v>
      </c>
      <c r="F24" s="115">
        <f t="shared" si="1"/>
        <v>-8.21917808219178E-3</v>
      </c>
      <c r="H24" s="150">
        <f t="shared" si="2"/>
        <v>43463</v>
      </c>
      <c r="I24" s="157">
        <f>MAX(0,$I$14*E23*Parameter!$C$6*Parameter!$C$5*Parameter!$C$7*Parameter!$C$8*Parameter!$C$9*Parameter!$C$19*F23)</f>
        <v>0</v>
      </c>
      <c r="J24" s="159" t="s">
        <v>81</v>
      </c>
      <c r="L24" s="160" t="s">
        <v>79</v>
      </c>
      <c r="M24" s="193">
        <v>43845</v>
      </c>
      <c r="N24" s="168">
        <f t="shared" si="6"/>
        <v>378</v>
      </c>
      <c r="O24" s="161">
        <v>6</v>
      </c>
      <c r="P24" s="115">
        <f t="shared" si="7"/>
        <v>1.0356164383561643</v>
      </c>
      <c r="Q24" s="11"/>
      <c r="R24" s="150">
        <f t="shared" si="3"/>
        <v>43839</v>
      </c>
      <c r="S24" s="157">
        <f>MAX(0,$I$14*O23*Parameter!$C$6*Parameter!$C$5*Parameter!$C$7*Parameter!$C$8*Parameter!$C$9*Parameter!$C$19*P23)</f>
        <v>6.9658247366066721</v>
      </c>
      <c r="T24" s="159" t="s">
        <v>81</v>
      </c>
      <c r="X24" s="172"/>
    </row>
    <row r="25" spans="2:24">
      <c r="B25" s="176" t="s">
        <v>79</v>
      </c>
      <c r="C25" s="193">
        <v>43465</v>
      </c>
      <c r="D25" s="168">
        <f t="shared" si="0"/>
        <v>-2</v>
      </c>
      <c r="E25" s="161">
        <v>65</v>
      </c>
      <c r="F25" s="115">
        <f t="shared" si="1"/>
        <v>-5.4794520547945206E-3</v>
      </c>
      <c r="H25" s="150">
        <f t="shared" si="2"/>
        <v>43464</v>
      </c>
      <c r="I25" s="157">
        <f>MAX(0,$I$14*E24*Parameter!$C$6*Parameter!$C$5*Parameter!$C$7*Parameter!$C$8*Parameter!$C$9*Parameter!$C$19*F24)</f>
        <v>0</v>
      </c>
      <c r="J25" s="159" t="s">
        <v>81</v>
      </c>
      <c r="L25" s="160" t="s">
        <v>79</v>
      </c>
      <c r="M25" s="193">
        <v>43850</v>
      </c>
      <c r="N25" s="168">
        <f t="shared" si="6"/>
        <v>383</v>
      </c>
      <c r="O25" s="161">
        <v>10</v>
      </c>
      <c r="P25" s="115">
        <f t="shared" si="7"/>
        <v>1.0493150684931507</v>
      </c>
      <c r="Q25" s="11"/>
      <c r="R25" s="150">
        <f t="shared" si="3"/>
        <v>43845</v>
      </c>
      <c r="S25" s="157">
        <f>MAX(0,$I$14*O24*Parameter!$C$6*Parameter!$C$5*Parameter!$C$7*Parameter!$C$8*Parameter!$C$9*Parameter!$C$19*P24)</f>
        <v>3.8608236809931404</v>
      </c>
      <c r="T25" s="159" t="s">
        <v>81</v>
      </c>
      <c r="V25" s="162"/>
      <c r="W25" s="113"/>
      <c r="X25" s="179"/>
    </row>
    <row r="26" spans="2:24">
      <c r="B26" s="176" t="s">
        <v>79</v>
      </c>
      <c r="C26" s="193">
        <v>43469</v>
      </c>
      <c r="D26" s="168">
        <f t="shared" si="0"/>
        <v>2</v>
      </c>
      <c r="E26" s="161">
        <v>6</v>
      </c>
      <c r="F26" s="115">
        <f t="shared" si="1"/>
        <v>5.4794520547945206E-3</v>
      </c>
      <c r="H26" s="150">
        <f t="shared" si="2"/>
        <v>43465</v>
      </c>
      <c r="I26" s="157">
        <f>MAX(0,$I$14*E25*Parameter!$C$6*Parameter!$C$5*Parameter!$C$7*Parameter!$C$8*Parameter!$C$9*Parameter!$C$19*F25)</f>
        <v>0</v>
      </c>
      <c r="J26" s="159" t="s">
        <v>81</v>
      </c>
      <c r="L26" s="160" t="s">
        <v>79</v>
      </c>
      <c r="M26" s="193">
        <v>43854</v>
      </c>
      <c r="N26" s="168">
        <f t="shared" si="6"/>
        <v>387</v>
      </c>
      <c r="O26" s="161">
        <v>16</v>
      </c>
      <c r="P26" s="115">
        <f t="shared" si="7"/>
        <v>1.0602739726027397</v>
      </c>
      <c r="Q26" s="11"/>
      <c r="R26" s="150">
        <f t="shared" si="3"/>
        <v>43850</v>
      </c>
      <c r="S26" s="157">
        <f>MAX(0,$I$14*O25*Parameter!$C$6*Parameter!$C$5*Parameter!$C$7*Parameter!$C$8*Parameter!$C$9*Parameter!$C$19*P25)</f>
        <v>6.5198212955042907</v>
      </c>
      <c r="T26" s="159" t="s">
        <v>81</v>
      </c>
      <c r="V26" s="162"/>
      <c r="W26" s="113"/>
      <c r="X26" s="179"/>
    </row>
    <row r="27" spans="2:24">
      <c r="B27" s="176" t="s">
        <v>79</v>
      </c>
      <c r="C27" s="193">
        <v>43470</v>
      </c>
      <c r="D27" s="168">
        <f t="shared" si="0"/>
        <v>3</v>
      </c>
      <c r="E27" s="161">
        <v>47</v>
      </c>
      <c r="F27" s="115">
        <f t="shared" si="1"/>
        <v>8.21917808219178E-3</v>
      </c>
      <c r="H27" s="150">
        <f t="shared" si="2"/>
        <v>43469</v>
      </c>
      <c r="I27" s="157">
        <f>MAX(0,$I$14*E26*Parameter!$C$6*Parameter!$C$5*Parameter!$C$7*Parameter!$C$8*Parameter!$C$9*Parameter!$C$19*F26)</f>
        <v>2.0427638523773231E-2</v>
      </c>
      <c r="J27" s="159" t="s">
        <v>81</v>
      </c>
      <c r="L27" s="160" t="s">
        <v>79</v>
      </c>
      <c r="M27" s="193">
        <v>43857</v>
      </c>
      <c r="N27" s="168">
        <f t="shared" si="6"/>
        <v>390</v>
      </c>
      <c r="O27" s="161">
        <v>5</v>
      </c>
      <c r="P27" s="115">
        <f t="shared" si="7"/>
        <v>1.0684931506849316</v>
      </c>
      <c r="Q27" s="11"/>
      <c r="R27" s="150">
        <f t="shared" si="3"/>
        <v>43854</v>
      </c>
      <c r="S27" s="157">
        <f>MAX(0,$I$14*O26*Parameter!$C$6*Parameter!$C$5*Parameter!$C$7*Parameter!$C$8*Parameter!$C$9*Parameter!$C$19*P26)</f>
        <v>10.540661478266987</v>
      </c>
      <c r="T27" s="159" t="s">
        <v>81</v>
      </c>
      <c r="V27" s="162"/>
      <c r="W27" s="113"/>
      <c r="X27" s="179"/>
    </row>
    <row r="28" spans="2:24">
      <c r="B28" s="176" t="s">
        <v>79</v>
      </c>
      <c r="C28" s="193">
        <v>43472</v>
      </c>
      <c r="D28" s="168">
        <f t="shared" si="0"/>
        <v>5</v>
      </c>
      <c r="E28" s="161">
        <v>35</v>
      </c>
      <c r="F28" s="115">
        <f t="shared" si="1"/>
        <v>1.3698630136986301E-2</v>
      </c>
      <c r="H28" s="150">
        <f t="shared" si="2"/>
        <v>43470</v>
      </c>
      <c r="I28" s="157">
        <f>MAX(0,$I$14*E27*Parameter!$C$6*Parameter!$C$5*Parameter!$C$7*Parameter!$C$8*Parameter!$C$9*Parameter!$C$19*F27)</f>
        <v>0.24002475265433545</v>
      </c>
      <c r="J28" s="159" t="s">
        <v>81</v>
      </c>
      <c r="L28" s="160" t="s">
        <v>79</v>
      </c>
      <c r="M28" s="193">
        <v>43858</v>
      </c>
      <c r="N28" s="168">
        <f t="shared" si="6"/>
        <v>391</v>
      </c>
      <c r="O28" s="161">
        <v>7</v>
      </c>
      <c r="P28" s="115">
        <f t="shared" si="7"/>
        <v>1.0712328767123287</v>
      </c>
      <c r="Q28" s="11"/>
      <c r="R28" s="150">
        <f t="shared" si="3"/>
        <v>43857</v>
      </c>
      <c r="S28" s="157">
        <f>MAX(0,$I$14*O27*Parameter!$C$6*Parameter!$C$5*Parameter!$C$7*Parameter!$C$8*Parameter!$C$9*Parameter!$C$19*P27)</f>
        <v>3.3194912601131508</v>
      </c>
      <c r="T28" s="159" t="s">
        <v>81</v>
      </c>
      <c r="V28" s="162"/>
      <c r="W28" s="113"/>
      <c r="X28" s="179"/>
    </row>
    <row r="29" spans="2:24">
      <c r="B29" s="176" t="s">
        <v>79</v>
      </c>
      <c r="C29" s="193">
        <v>43474</v>
      </c>
      <c r="D29" s="168">
        <f t="shared" si="0"/>
        <v>7</v>
      </c>
      <c r="E29" s="161">
        <v>70</v>
      </c>
      <c r="F29" s="115">
        <f t="shared" si="1"/>
        <v>1.9178082191780823E-2</v>
      </c>
      <c r="H29" s="150">
        <f t="shared" si="2"/>
        <v>43472</v>
      </c>
      <c r="I29" s="157">
        <f>MAX(0,$I$14*E28*Parameter!$C$6*Parameter!$C$5*Parameter!$C$7*Parameter!$C$8*Parameter!$C$9*Parameter!$C$19*F28)</f>
        <v>0.29790306180502635</v>
      </c>
      <c r="J29" s="159" t="s">
        <v>81</v>
      </c>
      <c r="L29" s="160" t="s">
        <v>79</v>
      </c>
      <c r="M29" s="193">
        <v>43862</v>
      </c>
      <c r="N29" s="168">
        <f t="shared" si="6"/>
        <v>395</v>
      </c>
      <c r="O29" s="161">
        <v>11</v>
      </c>
      <c r="P29" s="115">
        <f t="shared" si="7"/>
        <v>1.0821917808219179</v>
      </c>
      <c r="Q29" s="11"/>
      <c r="R29" s="150">
        <f t="shared" si="3"/>
        <v>43858</v>
      </c>
      <c r="S29" s="157">
        <f>MAX(0,$I$14*O28*Parameter!$C$6*Parameter!$C$5*Parameter!$C$7*Parameter!$C$8*Parameter!$C$9*Parameter!$C$19*P28)</f>
        <v>4.6592038866306114</v>
      </c>
      <c r="T29" s="159" t="s">
        <v>81</v>
      </c>
      <c r="V29" s="162"/>
      <c r="W29" s="113"/>
      <c r="X29" s="179"/>
    </row>
    <row r="30" spans="2:24">
      <c r="B30" s="176" t="s">
        <v>79</v>
      </c>
      <c r="C30" s="193">
        <v>43476</v>
      </c>
      <c r="D30" s="168">
        <f t="shared" si="0"/>
        <v>9</v>
      </c>
      <c r="E30" s="161">
        <v>77</v>
      </c>
      <c r="F30" s="115">
        <f t="shared" si="1"/>
        <v>2.4657534246575342E-2</v>
      </c>
      <c r="H30" s="150">
        <f t="shared" si="2"/>
        <v>43474</v>
      </c>
      <c r="I30" s="157">
        <f>MAX(0,$I$14*E29*Parameter!$C$6*Parameter!$C$5*Parameter!$C$7*Parameter!$C$8*Parameter!$C$9*Parameter!$C$19*F29)</f>
        <v>0.83412857305407384</v>
      </c>
      <c r="J30" s="159" t="s">
        <v>81</v>
      </c>
      <c r="L30" s="160" t="s">
        <v>79</v>
      </c>
      <c r="M30" s="193">
        <v>43863</v>
      </c>
      <c r="N30" s="168">
        <f t="shared" si="6"/>
        <v>396</v>
      </c>
      <c r="O30" s="161">
        <v>11</v>
      </c>
      <c r="P30" s="115">
        <f t="shared" si="7"/>
        <v>1.0849315068493151</v>
      </c>
      <c r="Q30" s="11"/>
      <c r="R30" s="150">
        <f t="shared" si="3"/>
        <v>43862</v>
      </c>
      <c r="S30" s="157">
        <f>MAX(0,$I$14*O29*Parameter!$C$6*Parameter!$C$5*Parameter!$C$7*Parameter!$C$8*Parameter!$C$9*Parameter!$C$19*P29)</f>
        <v>7.3965074488162257</v>
      </c>
      <c r="T30" s="159" t="s">
        <v>81</v>
      </c>
      <c r="V30" s="162"/>
      <c r="W30" s="113"/>
      <c r="X30" s="179"/>
    </row>
    <row r="31" spans="2:24">
      <c r="B31" s="176" t="s">
        <v>79</v>
      </c>
      <c r="C31" s="193">
        <v>43478</v>
      </c>
      <c r="D31" s="168">
        <f t="shared" si="0"/>
        <v>11</v>
      </c>
      <c r="E31" s="161">
        <v>16</v>
      </c>
      <c r="F31" s="115">
        <f t="shared" si="1"/>
        <v>3.0136986301369864E-2</v>
      </c>
      <c r="H31" s="150">
        <f t="shared" si="2"/>
        <v>43476</v>
      </c>
      <c r="I31" s="157">
        <f>MAX(0,$I$14*E30*Parameter!$C$6*Parameter!$C$5*Parameter!$C$7*Parameter!$C$8*Parameter!$C$9*Parameter!$C$19*F30)</f>
        <v>1.1796961247479043</v>
      </c>
      <c r="J31" s="159" t="s">
        <v>81</v>
      </c>
      <c r="L31" s="160" t="s">
        <v>79</v>
      </c>
      <c r="M31" s="193">
        <v>43864</v>
      </c>
      <c r="N31" s="168">
        <f t="shared" si="6"/>
        <v>397</v>
      </c>
      <c r="O31" s="161">
        <v>10</v>
      </c>
      <c r="P31" s="115">
        <f t="shared" si="7"/>
        <v>1.0876712328767124</v>
      </c>
      <c r="Q31" s="11"/>
      <c r="R31" s="150">
        <f t="shared" si="3"/>
        <v>43863</v>
      </c>
      <c r="S31" s="157">
        <f>MAX(0,$I$14*O30*Parameter!$C$6*Parameter!$C$5*Parameter!$C$7*Parameter!$C$8*Parameter!$C$9*Parameter!$C$19*P30)</f>
        <v>7.4152327841296835</v>
      </c>
      <c r="T31" s="159" t="s">
        <v>81</v>
      </c>
      <c r="V31" s="162"/>
      <c r="W31" s="113"/>
      <c r="X31" s="179"/>
    </row>
    <row r="32" spans="2:24">
      <c r="B32" s="176" t="s">
        <v>79</v>
      </c>
      <c r="C32" s="193">
        <v>43480</v>
      </c>
      <c r="D32" s="168">
        <f t="shared" si="0"/>
        <v>13</v>
      </c>
      <c r="E32" s="161">
        <v>207</v>
      </c>
      <c r="F32" s="115">
        <f t="shared" si="1"/>
        <v>3.5616438356164383E-2</v>
      </c>
      <c r="H32" s="150">
        <f t="shared" si="2"/>
        <v>43478</v>
      </c>
      <c r="I32" s="157">
        <f>MAX(0,$I$14*E31*Parameter!$C$6*Parameter!$C$5*Parameter!$C$7*Parameter!$C$8*Parameter!$C$9*Parameter!$C$19*F31)</f>
        <v>0.29960536501534074</v>
      </c>
      <c r="J32" s="159" t="s">
        <v>81</v>
      </c>
      <c r="L32" s="259" t="s">
        <v>88</v>
      </c>
      <c r="M32" s="259"/>
      <c r="N32" s="259"/>
      <c r="O32" s="260">
        <f>SUM(O14:O31)</f>
        <v>223</v>
      </c>
      <c r="P32" s="261"/>
      <c r="Q32" s="11"/>
      <c r="R32" s="150">
        <f t="shared" si="3"/>
        <v>43864</v>
      </c>
      <c r="S32" s="157">
        <f>MAX(0,$I$14*O31*Parameter!$C$6*Parameter!$C$5*Parameter!$C$7*Parameter!$C$8*Parameter!$C$9*Parameter!$C$19*P31)</f>
        <v>6.7581437449483124</v>
      </c>
      <c r="T32" s="159" t="s">
        <v>81</v>
      </c>
      <c r="V32" s="162"/>
      <c r="W32" s="113"/>
      <c r="X32" s="179"/>
    </row>
    <row r="33" spans="2:24">
      <c r="B33" s="176" t="s">
        <v>79</v>
      </c>
      <c r="C33" s="193">
        <v>43481</v>
      </c>
      <c r="D33" s="168">
        <f t="shared" si="0"/>
        <v>14</v>
      </c>
      <c r="E33" s="161">
        <v>90</v>
      </c>
      <c r="F33" s="115">
        <f t="shared" si="1"/>
        <v>3.8356164383561646E-2</v>
      </c>
      <c r="H33" s="150">
        <f t="shared" si="2"/>
        <v>43480</v>
      </c>
      <c r="I33" s="157">
        <f>MAX(0,$I$14*E32*Parameter!$C$6*Parameter!$C$5*Parameter!$C$7*Parameter!$C$8*Parameter!$C$9*Parameter!$C$19*F32)</f>
        <v>4.5808979389561486</v>
      </c>
      <c r="J33" s="159" t="s">
        <v>81</v>
      </c>
      <c r="L33" s="259"/>
      <c r="M33" s="259"/>
      <c r="N33" s="259"/>
      <c r="O33" s="260"/>
      <c r="P33" s="261"/>
      <c r="Q33" s="11"/>
      <c r="R33" s="152" t="s">
        <v>89</v>
      </c>
      <c r="S33" s="169">
        <f>SUM(S15:S32)</f>
        <v>141.22307432768559</v>
      </c>
      <c r="T33" s="159" t="s">
        <v>81</v>
      </c>
      <c r="V33" s="162"/>
      <c r="W33" s="113"/>
      <c r="X33" s="179"/>
    </row>
    <row r="34" spans="2:24">
      <c r="B34" s="176" t="s">
        <v>79</v>
      </c>
      <c r="C34" s="193">
        <v>43482</v>
      </c>
      <c r="D34" s="168">
        <f t="shared" si="0"/>
        <v>15</v>
      </c>
      <c r="E34" s="161">
        <v>18</v>
      </c>
      <c r="F34" s="115">
        <f t="shared" si="1"/>
        <v>4.1095890410958902E-2</v>
      </c>
      <c r="H34" s="150">
        <f t="shared" si="2"/>
        <v>43481</v>
      </c>
      <c r="I34" s="157">
        <f>MAX(0,$I$14*E33*Parameter!$C$6*Parameter!$C$5*Parameter!$C$7*Parameter!$C$8*Parameter!$C$9*Parameter!$C$19*F33)</f>
        <v>2.1449020449961895</v>
      </c>
      <c r="J34" s="159" t="s">
        <v>81</v>
      </c>
      <c r="Q34" s="11"/>
      <c r="V34" s="162"/>
      <c r="W34" s="113"/>
      <c r="X34" s="179"/>
    </row>
    <row r="35" spans="2:24">
      <c r="B35" s="176" t="s">
        <v>79</v>
      </c>
      <c r="C35" s="193">
        <v>43485</v>
      </c>
      <c r="D35" s="168">
        <f t="shared" si="0"/>
        <v>18</v>
      </c>
      <c r="E35" s="161">
        <v>74</v>
      </c>
      <c r="F35" s="115">
        <f t="shared" si="1"/>
        <v>4.9315068493150684E-2</v>
      </c>
      <c r="H35" s="150">
        <f t="shared" si="2"/>
        <v>43482</v>
      </c>
      <c r="I35" s="157">
        <f>MAX(0,$I$14*E34*Parameter!$C$6*Parameter!$C$5*Parameter!$C$7*Parameter!$C$8*Parameter!$C$9*Parameter!$C$19*F34)</f>
        <v>0.45962186678489769</v>
      </c>
      <c r="J35" s="159" t="s">
        <v>81</v>
      </c>
      <c r="Q35" s="11"/>
      <c r="V35" s="162"/>
      <c r="W35" s="113"/>
      <c r="X35" s="179"/>
    </row>
    <row r="36" spans="2:24">
      <c r="B36" s="176" t="s">
        <v>79</v>
      </c>
      <c r="C36" s="193">
        <v>43487</v>
      </c>
      <c r="D36" s="168">
        <f t="shared" si="0"/>
        <v>20</v>
      </c>
      <c r="E36" s="161">
        <v>35</v>
      </c>
      <c r="F36" s="115">
        <f t="shared" si="1"/>
        <v>5.4794520547945202E-2</v>
      </c>
      <c r="H36" s="150">
        <f t="shared" si="2"/>
        <v>43485</v>
      </c>
      <c r="I36" s="157">
        <f>MAX(0,$I$14*E35*Parameter!$C$6*Parameter!$C$5*Parameter!$C$7*Parameter!$C$8*Parameter!$C$9*Parameter!$C$19*F35)</f>
        <v>2.2674678761388285</v>
      </c>
      <c r="J36" s="159" t="s">
        <v>81</v>
      </c>
      <c r="Q36" s="11"/>
      <c r="V36" s="162"/>
      <c r="W36" s="113"/>
      <c r="X36" s="179"/>
    </row>
    <row r="37" spans="2:24">
      <c r="B37" s="176" t="s">
        <v>79</v>
      </c>
      <c r="C37" s="193">
        <v>43490</v>
      </c>
      <c r="D37" s="168">
        <f t="shared" si="0"/>
        <v>23</v>
      </c>
      <c r="E37" s="161">
        <v>36</v>
      </c>
      <c r="F37" s="115">
        <f t="shared" si="1"/>
        <v>6.3013698630136991E-2</v>
      </c>
      <c r="H37" s="150">
        <f t="shared" si="2"/>
        <v>43487</v>
      </c>
      <c r="I37" s="157">
        <f>MAX(0,$I$14*E36*Parameter!$C$6*Parameter!$C$5*Parameter!$C$7*Parameter!$C$8*Parameter!$C$9*Parameter!$C$19*F36)</f>
        <v>1.1916122472201054</v>
      </c>
      <c r="J37" s="159" t="s">
        <v>81</v>
      </c>
      <c r="Q37" s="11"/>
      <c r="V37" s="162"/>
      <c r="W37" s="113"/>
      <c r="X37" s="179"/>
    </row>
    <row r="38" spans="2:24">
      <c r="B38" s="176" t="s">
        <v>79</v>
      </c>
      <c r="C38" s="193">
        <v>43495</v>
      </c>
      <c r="D38" s="168">
        <f t="shared" si="0"/>
        <v>28</v>
      </c>
      <c r="E38" s="161">
        <v>51</v>
      </c>
      <c r="F38" s="115">
        <f t="shared" si="1"/>
        <v>7.6712328767123292E-2</v>
      </c>
      <c r="H38" s="150">
        <f t="shared" si="2"/>
        <v>43490</v>
      </c>
      <c r="I38" s="157">
        <f>MAX(0,$I$14*E37*Parameter!$C$6*Parameter!$C$5*Parameter!$C$7*Parameter!$C$8*Parameter!$C$9*Parameter!$C$19*F37)</f>
        <v>1.409507058140353</v>
      </c>
      <c r="J38" s="159" t="s">
        <v>81</v>
      </c>
      <c r="Q38" s="11"/>
      <c r="V38" s="162"/>
      <c r="W38" s="113"/>
      <c r="X38" s="179"/>
    </row>
    <row r="39" spans="2:24">
      <c r="B39" s="176" t="s">
        <v>79</v>
      </c>
      <c r="C39" s="193">
        <v>43542</v>
      </c>
      <c r="D39" s="168">
        <f t="shared" si="0"/>
        <v>75</v>
      </c>
      <c r="E39" s="161">
        <v>50</v>
      </c>
      <c r="F39" s="115">
        <f t="shared" si="1"/>
        <v>0.20547945205479451</v>
      </c>
      <c r="H39" s="150">
        <f t="shared" si="2"/>
        <v>43495</v>
      </c>
      <c r="I39" s="157">
        <f>MAX(0,$I$14*E38*Parameter!$C$6*Parameter!$C$5*Parameter!$C$7*Parameter!$C$8*Parameter!$C$9*Parameter!$C$19*F38)</f>
        <v>2.4308889843290142</v>
      </c>
      <c r="J39" s="159" t="s">
        <v>81</v>
      </c>
      <c r="Q39" s="11"/>
      <c r="V39" s="162"/>
      <c r="W39" s="113"/>
      <c r="X39" s="179"/>
    </row>
    <row r="40" spans="2:24">
      <c r="B40" s="176" t="s">
        <v>79</v>
      </c>
      <c r="C40" s="193">
        <v>43543</v>
      </c>
      <c r="D40" s="168">
        <f t="shared" si="0"/>
        <v>76</v>
      </c>
      <c r="E40" s="161">
        <v>50</v>
      </c>
      <c r="F40" s="115">
        <f t="shared" si="1"/>
        <v>0.20821917808219179</v>
      </c>
      <c r="H40" s="150">
        <f t="shared" si="2"/>
        <v>43542</v>
      </c>
      <c r="I40" s="157">
        <f>MAX(0,$I$14*E39*Parameter!$C$6*Parameter!$C$5*Parameter!$C$7*Parameter!$C$8*Parameter!$C$9*Parameter!$C$19*F39)</f>
        <v>6.3836370386791357</v>
      </c>
      <c r="J40" s="159" t="s">
        <v>81</v>
      </c>
      <c r="Q40" s="11"/>
      <c r="V40" s="162"/>
      <c r="W40" s="113"/>
      <c r="X40" s="179"/>
    </row>
    <row r="41" spans="2:24">
      <c r="B41" s="176" t="s">
        <v>79</v>
      </c>
      <c r="C41" s="193">
        <v>43544</v>
      </c>
      <c r="D41" s="168">
        <f t="shared" si="0"/>
        <v>77</v>
      </c>
      <c r="E41" s="161">
        <v>114</v>
      </c>
      <c r="F41" s="115">
        <f t="shared" si="1"/>
        <v>0.21095890410958903</v>
      </c>
      <c r="H41" s="150">
        <f t="shared" si="2"/>
        <v>43543</v>
      </c>
      <c r="I41" s="157">
        <f>MAX(0,$I$14*E40*Parameter!$C$6*Parameter!$C$5*Parameter!$C$7*Parameter!$C$8*Parameter!$C$9*Parameter!$C$19*F40)</f>
        <v>6.4687521991948582</v>
      </c>
      <c r="J41" s="159" t="s">
        <v>81</v>
      </c>
      <c r="Q41" s="11"/>
      <c r="V41" s="162"/>
      <c r="W41" s="113"/>
      <c r="X41" s="179"/>
    </row>
    <row r="42" spans="2:24">
      <c r="B42" s="176" t="s">
        <v>79</v>
      </c>
      <c r="C42" s="193">
        <v>43545</v>
      </c>
      <c r="D42" s="168">
        <f t="shared" si="0"/>
        <v>78</v>
      </c>
      <c r="E42" s="161">
        <v>80</v>
      </c>
      <c r="F42" s="115">
        <f t="shared" si="1"/>
        <v>0.21369863013698631</v>
      </c>
      <c r="H42" s="150">
        <f t="shared" si="2"/>
        <v>43544</v>
      </c>
      <c r="I42" s="157">
        <f>MAX(0,$I$14*E41*Parameter!$C$6*Parameter!$C$5*Parameter!$C$7*Parameter!$C$8*Parameter!$C$9*Parameter!$C$19*F41)</f>
        <v>14.942817580140119</v>
      </c>
      <c r="J42" s="159" t="s">
        <v>81</v>
      </c>
      <c r="L42" s="162"/>
      <c r="M42" s="113"/>
      <c r="N42" s="163"/>
      <c r="X42" s="172"/>
    </row>
    <row r="43" spans="2:24">
      <c r="B43" s="176" t="s">
        <v>79</v>
      </c>
      <c r="C43" s="193">
        <v>43546</v>
      </c>
      <c r="D43" s="168">
        <f t="shared" si="0"/>
        <v>79</v>
      </c>
      <c r="E43" s="161">
        <v>683</v>
      </c>
      <c r="F43" s="115">
        <f t="shared" si="1"/>
        <v>0.21643835616438356</v>
      </c>
      <c r="H43" s="150">
        <f t="shared" si="2"/>
        <v>43545</v>
      </c>
      <c r="I43" s="157">
        <f>MAX(0,$I$14*E42*Parameter!$C$6*Parameter!$C$5*Parameter!$C$7*Parameter!$C$8*Parameter!$C$9*Parameter!$C$19*F42)</f>
        <v>10.622372032362083</v>
      </c>
      <c r="J43" s="159" t="s">
        <v>81</v>
      </c>
      <c r="L43" s="162"/>
      <c r="M43" s="113"/>
      <c r="N43" s="163"/>
      <c r="X43" s="172"/>
    </row>
    <row r="44" spans="2:24">
      <c r="B44" s="176" t="s">
        <v>79</v>
      </c>
      <c r="C44" s="193">
        <v>43547</v>
      </c>
      <c r="D44" s="168">
        <f t="shared" si="0"/>
        <v>80</v>
      </c>
      <c r="E44" s="161">
        <v>927</v>
      </c>
      <c r="F44" s="115">
        <f t="shared" si="1"/>
        <v>0.21917808219178081</v>
      </c>
      <c r="H44" s="150">
        <f t="shared" si="2"/>
        <v>43546</v>
      </c>
      <c r="I44" s="157">
        <f>MAX(0,$I$14*E43*Parameter!$C$6*Parameter!$C$5*Parameter!$C$7*Parameter!$C$8*Parameter!$C$9*Parameter!$C$19*F43)</f>
        <v>91.851174318936017</v>
      </c>
      <c r="J44" s="159" t="s">
        <v>81</v>
      </c>
      <c r="L44" s="162"/>
      <c r="M44" s="113"/>
      <c r="N44" s="163"/>
      <c r="X44" s="172"/>
    </row>
    <row r="45" spans="2:24">
      <c r="B45" s="176" t="s">
        <v>79</v>
      </c>
      <c r="C45" s="193">
        <v>43548</v>
      </c>
      <c r="D45" s="168">
        <f t="shared" si="0"/>
        <v>81</v>
      </c>
      <c r="E45" s="161">
        <v>558</v>
      </c>
      <c r="F45" s="115">
        <f t="shared" si="1"/>
        <v>0.22191780821917809</v>
      </c>
      <c r="H45" s="150">
        <f t="shared" si="2"/>
        <v>43547</v>
      </c>
      <c r="I45" s="157">
        <f>MAX(0,$I$14*E44*Parameter!$C$6*Parameter!$C$5*Parameter!$C$7*Parameter!$C$8*Parameter!$C$9*Parameter!$C$19*F44)</f>
        <v>126.24280607691855</v>
      </c>
      <c r="J45" s="159" t="s">
        <v>81</v>
      </c>
      <c r="L45" s="162"/>
      <c r="M45" s="113"/>
      <c r="N45" s="163"/>
      <c r="X45" s="172"/>
    </row>
    <row r="46" spans="2:24">
      <c r="B46" s="176" t="s">
        <v>79</v>
      </c>
      <c r="C46" s="193">
        <v>43549</v>
      </c>
      <c r="D46" s="168">
        <f t="shared" si="0"/>
        <v>82</v>
      </c>
      <c r="E46" s="161">
        <v>721</v>
      </c>
      <c r="F46" s="115">
        <f t="shared" si="1"/>
        <v>0.22465753424657534</v>
      </c>
      <c r="H46" s="150">
        <f t="shared" si="2"/>
        <v>43548</v>
      </c>
      <c r="I46" s="157">
        <f>MAX(0,$I$14*E45*Parameter!$C$6*Parameter!$C$5*Parameter!$C$7*Parameter!$C$8*Parameter!$C$9*Parameter!$C$19*F45)</f>
        <v>76.940700499791888</v>
      </c>
      <c r="J46" s="159" t="s">
        <v>81</v>
      </c>
      <c r="L46" s="162"/>
      <c r="M46" s="113"/>
      <c r="N46" s="163"/>
      <c r="X46" s="172"/>
    </row>
    <row r="47" spans="2:24">
      <c r="B47" s="176" t="s">
        <v>79</v>
      </c>
      <c r="C47" s="193">
        <v>43550</v>
      </c>
      <c r="D47" s="168">
        <f t="shared" si="0"/>
        <v>83</v>
      </c>
      <c r="E47" s="161">
        <v>744</v>
      </c>
      <c r="F47" s="115">
        <f t="shared" si="1"/>
        <v>0.22739726027397261</v>
      </c>
      <c r="H47" s="150">
        <f t="shared" ref="H47:H88" si="8">C46</f>
        <v>43549</v>
      </c>
      <c r="I47" s="157">
        <f>MAX(0,$I$14*E46*Parameter!$C$6*Parameter!$C$5*Parameter!$C$7*Parameter!$C$8*Parameter!$C$9*Parameter!$C$19*F46)</f>
        <v>100.64357040021007</v>
      </c>
      <c r="J47" s="159" t="s">
        <v>81</v>
      </c>
      <c r="L47" s="162"/>
      <c r="M47" s="113"/>
      <c r="N47" s="163"/>
      <c r="X47" s="172"/>
    </row>
    <row r="48" spans="2:24">
      <c r="B48" s="176" t="s">
        <v>79</v>
      </c>
      <c r="C48" s="193">
        <v>43551</v>
      </c>
      <c r="D48" s="168">
        <f t="shared" si="0"/>
        <v>84</v>
      </c>
      <c r="E48" s="161">
        <v>948</v>
      </c>
      <c r="F48" s="115">
        <f t="shared" si="1"/>
        <v>0.23013698630136986</v>
      </c>
      <c r="H48" s="150">
        <f t="shared" si="8"/>
        <v>43550</v>
      </c>
      <c r="I48" s="157">
        <f>MAX(0,$I$14*E47*Parameter!$C$6*Parameter!$C$5*Parameter!$C$7*Parameter!$C$8*Parameter!$C$9*Parameter!$C$19*F47)</f>
        <v>105.12062784333705</v>
      </c>
      <c r="J48" s="159" t="s">
        <v>81</v>
      </c>
      <c r="X48" s="172"/>
    </row>
    <row r="49" spans="2:24">
      <c r="B49" s="176" t="s">
        <v>79</v>
      </c>
      <c r="C49" s="193">
        <v>43552</v>
      </c>
      <c r="D49" s="168">
        <f t="shared" si="0"/>
        <v>85</v>
      </c>
      <c r="E49" s="161">
        <v>53</v>
      </c>
      <c r="F49" s="115">
        <f t="shared" si="1"/>
        <v>0.23287671232876711</v>
      </c>
      <c r="H49" s="150">
        <f t="shared" si="8"/>
        <v>43551</v>
      </c>
      <c r="I49" s="157">
        <f>MAX(0,$I$14*E48*Parameter!$C$6*Parameter!$C$5*Parameter!$C$7*Parameter!$C$8*Parameter!$C$9*Parameter!$C$19*F48)</f>
        <v>135.55780924375915</v>
      </c>
      <c r="J49" s="159" t="s">
        <v>81</v>
      </c>
      <c r="X49" s="172"/>
    </row>
    <row r="50" spans="2:24">
      <c r="B50" s="176" t="s">
        <v>79</v>
      </c>
      <c r="C50" s="193">
        <v>43553</v>
      </c>
      <c r="D50" s="168">
        <f t="shared" si="0"/>
        <v>86</v>
      </c>
      <c r="E50" s="161">
        <v>1048</v>
      </c>
      <c r="F50" s="115">
        <f t="shared" si="1"/>
        <v>0.23561643835616439</v>
      </c>
      <c r="H50" s="150">
        <f t="shared" si="8"/>
        <v>43552</v>
      </c>
      <c r="I50" s="157">
        <f>MAX(0,$I$14*E49*Parameter!$C$6*Parameter!$C$5*Parameter!$C$7*Parameter!$C$8*Parameter!$C$9*Parameter!$C$19*F49)</f>
        <v>7.668875962466533</v>
      </c>
      <c r="J50" s="159" t="s">
        <v>81</v>
      </c>
      <c r="X50" s="172"/>
    </row>
    <row r="51" spans="2:24">
      <c r="B51" s="176" t="s">
        <v>79</v>
      </c>
      <c r="C51" s="193">
        <v>43554</v>
      </c>
      <c r="D51" s="168">
        <f t="shared" si="0"/>
        <v>87</v>
      </c>
      <c r="E51" s="161">
        <v>241</v>
      </c>
      <c r="F51" s="115">
        <f t="shared" si="1"/>
        <v>0.23835616438356164</v>
      </c>
      <c r="H51" s="150">
        <f t="shared" si="8"/>
        <v>43553</v>
      </c>
      <c r="I51" s="157">
        <f>MAX(0,$I$14*E50*Parameter!$C$6*Parameter!$C$5*Parameter!$C$7*Parameter!$C$8*Parameter!$C$9*Parameter!$C$19*F50)</f>
        <v>153.42518373921953</v>
      </c>
      <c r="J51" s="159" t="s">
        <v>81</v>
      </c>
      <c r="X51" s="172"/>
    </row>
    <row r="52" spans="2:24">
      <c r="B52" s="176" t="s">
        <v>79</v>
      </c>
      <c r="C52" s="193">
        <v>43555</v>
      </c>
      <c r="D52" s="168">
        <f t="shared" si="0"/>
        <v>88</v>
      </c>
      <c r="E52" s="161">
        <v>463</v>
      </c>
      <c r="F52" s="115">
        <f t="shared" si="1"/>
        <v>0.24109589041095891</v>
      </c>
      <c r="H52" s="150">
        <f t="shared" si="8"/>
        <v>43554</v>
      </c>
      <c r="I52" s="157">
        <f>MAX(0,$I$14*E51*Parameter!$C$6*Parameter!$C$5*Parameter!$C$7*Parameter!$C$8*Parameter!$C$9*Parameter!$C$19*F51)</f>
        <v>35.69219141066278</v>
      </c>
      <c r="J52" s="159" t="s">
        <v>81</v>
      </c>
      <c r="X52" s="172"/>
    </row>
    <row r="53" spans="2:24">
      <c r="B53" s="176" t="s">
        <v>79</v>
      </c>
      <c r="C53" s="193">
        <v>43556</v>
      </c>
      <c r="D53" s="168">
        <f t="shared" si="0"/>
        <v>89</v>
      </c>
      <c r="E53" s="161">
        <v>1276</v>
      </c>
      <c r="F53" s="115">
        <f t="shared" si="1"/>
        <v>0.24383561643835616</v>
      </c>
      <c r="H53" s="150">
        <f t="shared" si="8"/>
        <v>43555</v>
      </c>
      <c r="I53" s="157">
        <f>MAX(0,$I$14*E52*Parameter!$C$6*Parameter!$C$5*Parameter!$C$7*Parameter!$C$8*Parameter!$C$9*Parameter!$C$19*F52)</f>
        <v>69.358642001051379</v>
      </c>
      <c r="J53" s="159" t="s">
        <v>81</v>
      </c>
      <c r="X53" s="172"/>
    </row>
    <row r="54" spans="2:24">
      <c r="B54" s="176" t="s">
        <v>79</v>
      </c>
      <c r="C54" s="193">
        <v>43557</v>
      </c>
      <c r="D54" s="168">
        <f t="shared" si="0"/>
        <v>90</v>
      </c>
      <c r="E54" s="161">
        <v>139</v>
      </c>
      <c r="F54" s="115">
        <f t="shared" si="1"/>
        <v>0.24657534246575341</v>
      </c>
      <c r="H54" s="150">
        <f t="shared" si="8"/>
        <v>43556</v>
      </c>
      <c r="I54" s="157">
        <f>MAX(0,$I$14*E53*Parameter!$C$6*Parameter!$C$5*Parameter!$C$7*Parameter!$C$8*Parameter!$C$9*Parameter!$C$19*F53)</f>
        <v>193.32036177614859</v>
      </c>
      <c r="J54" s="159" t="s">
        <v>81</v>
      </c>
      <c r="L54" s="162"/>
      <c r="M54" s="113"/>
      <c r="N54" s="163"/>
      <c r="X54" s="172"/>
    </row>
    <row r="55" spans="2:24">
      <c r="B55" s="176" t="s">
        <v>79</v>
      </c>
      <c r="C55" s="193">
        <v>43558</v>
      </c>
      <c r="D55" s="168">
        <f t="shared" si="0"/>
        <v>91</v>
      </c>
      <c r="E55" s="161">
        <v>478</v>
      </c>
      <c r="F55" s="115">
        <f t="shared" si="1"/>
        <v>0.24931506849315069</v>
      </c>
      <c r="H55" s="150">
        <f t="shared" si="8"/>
        <v>43557</v>
      </c>
      <c r="I55" s="157">
        <f>MAX(0,$I$14*E54*Parameter!$C$6*Parameter!$C$5*Parameter!$C$7*Parameter!$C$8*Parameter!$C$9*Parameter!$C$19*F54)</f>
        <v>21.295813161033593</v>
      </c>
      <c r="J55" s="159" t="s">
        <v>81</v>
      </c>
      <c r="L55" s="162"/>
      <c r="M55" s="113"/>
      <c r="N55" s="231"/>
      <c r="X55" s="172"/>
    </row>
    <row r="56" spans="2:24">
      <c r="B56" s="176" t="s">
        <v>79</v>
      </c>
      <c r="C56" s="193">
        <v>43560</v>
      </c>
      <c r="D56" s="168">
        <f t="shared" si="0"/>
        <v>93</v>
      </c>
      <c r="E56" s="161">
        <v>353</v>
      </c>
      <c r="F56" s="115">
        <f t="shared" si="1"/>
        <v>0.25479452054794521</v>
      </c>
      <c r="H56" s="150">
        <f t="shared" si="8"/>
        <v>43558</v>
      </c>
      <c r="I56" s="157">
        <f>MAX(0,$I$14*E55*Parameter!$C$6*Parameter!$C$5*Parameter!$C$7*Parameter!$C$8*Parameter!$C$9*Parameter!$C$19*F55)</f>
        <v>74.046785042257355</v>
      </c>
      <c r="J56" s="159" t="s">
        <v>81</v>
      </c>
      <c r="L56" s="162"/>
      <c r="M56" s="113"/>
      <c r="N56" s="231"/>
      <c r="X56" s="172"/>
    </row>
    <row r="57" spans="2:24">
      <c r="B57" s="176" t="s">
        <v>79</v>
      </c>
      <c r="C57" s="193">
        <v>43564</v>
      </c>
      <c r="D57" s="168">
        <f t="shared" si="0"/>
        <v>97</v>
      </c>
      <c r="E57" s="161">
        <v>5</v>
      </c>
      <c r="F57" s="115">
        <f t="shared" si="1"/>
        <v>0.26575342465753427</v>
      </c>
      <c r="H57" s="150">
        <f t="shared" si="8"/>
        <v>43560</v>
      </c>
      <c r="I57" s="157">
        <f>MAX(0,$I$14*E56*Parameter!$C$6*Parameter!$C$5*Parameter!$C$7*Parameter!$C$8*Parameter!$C$9*Parameter!$C$19*F56)</f>
        <v>55.884912091412623</v>
      </c>
      <c r="J57" s="159" t="s">
        <v>81</v>
      </c>
      <c r="L57" s="162"/>
      <c r="M57" s="113"/>
      <c r="N57" s="113"/>
      <c r="X57" s="172"/>
    </row>
    <row r="58" spans="2:24">
      <c r="B58" s="176" t="s">
        <v>79</v>
      </c>
      <c r="C58" s="193">
        <v>43565</v>
      </c>
      <c r="D58" s="168">
        <f t="shared" si="0"/>
        <v>98</v>
      </c>
      <c r="E58" s="161">
        <v>46</v>
      </c>
      <c r="F58" s="115">
        <f t="shared" si="1"/>
        <v>0.26849315068493151</v>
      </c>
      <c r="H58" s="150">
        <f t="shared" si="8"/>
        <v>43564</v>
      </c>
      <c r="I58" s="157">
        <f>MAX(0,$I$14*E57*Parameter!$C$6*Parameter!$C$5*Parameter!$C$7*Parameter!$C$8*Parameter!$C$9*Parameter!$C$19*F57)</f>
        <v>0.82561705700250165</v>
      </c>
      <c r="J58" s="159" t="s">
        <v>81</v>
      </c>
      <c r="L58" s="162"/>
      <c r="M58" s="113"/>
      <c r="N58" s="163"/>
      <c r="X58" s="172"/>
    </row>
    <row r="59" spans="2:24">
      <c r="B59" s="176" t="s">
        <v>79</v>
      </c>
      <c r="C59" s="193">
        <v>43567</v>
      </c>
      <c r="D59" s="168">
        <f t="shared" si="0"/>
        <v>100</v>
      </c>
      <c r="E59" s="161">
        <v>72</v>
      </c>
      <c r="F59" s="115">
        <f t="shared" si="1"/>
        <v>0.27397260273972601</v>
      </c>
      <c r="H59" s="150">
        <f t="shared" si="8"/>
        <v>43565</v>
      </c>
      <c r="I59" s="157">
        <f>MAX(0,$I$14*E58*Parameter!$C$6*Parameter!$C$5*Parameter!$C$7*Parameter!$C$8*Parameter!$C$9*Parameter!$C$19*F58)</f>
        <v>7.6739828720974783</v>
      </c>
      <c r="J59" s="159" t="s">
        <v>81</v>
      </c>
      <c r="L59" s="162"/>
      <c r="M59" s="113"/>
      <c r="N59" s="163"/>
      <c r="X59" s="172"/>
    </row>
    <row r="60" spans="2:24">
      <c r="B60" s="176" t="s">
        <v>79</v>
      </c>
      <c r="C60" s="193">
        <v>43576</v>
      </c>
      <c r="D60" s="168">
        <f t="shared" si="0"/>
        <v>109</v>
      </c>
      <c r="E60" s="161">
        <v>185</v>
      </c>
      <c r="F60" s="115">
        <f t="shared" si="1"/>
        <v>0.29863013698630136</v>
      </c>
      <c r="H60" s="150">
        <f t="shared" si="8"/>
        <v>43567</v>
      </c>
      <c r="I60" s="157">
        <f>MAX(0,$I$14*E59*Parameter!$C$6*Parameter!$C$5*Parameter!$C$7*Parameter!$C$8*Parameter!$C$9*Parameter!$C$19*F59)</f>
        <v>12.256583114263938</v>
      </c>
      <c r="J60" s="159" t="s">
        <v>81</v>
      </c>
      <c r="L60" s="162"/>
      <c r="M60" s="113"/>
      <c r="N60" s="163"/>
      <c r="X60" s="172"/>
    </row>
    <row r="61" spans="2:24">
      <c r="B61" s="176" t="s">
        <v>79</v>
      </c>
      <c r="C61" s="193">
        <v>43577</v>
      </c>
      <c r="D61" s="168">
        <f t="shared" si="0"/>
        <v>110</v>
      </c>
      <c r="E61" s="161">
        <v>574</v>
      </c>
      <c r="F61" s="115">
        <f t="shared" si="1"/>
        <v>0.30136986301369861</v>
      </c>
      <c r="H61" s="150">
        <f t="shared" si="8"/>
        <v>43576</v>
      </c>
      <c r="I61" s="157">
        <f>MAX(0,$I$14*E60*Parameter!$C$6*Parameter!$C$5*Parameter!$C$7*Parameter!$C$8*Parameter!$C$9*Parameter!$C$19*F60)</f>
        <v>34.326944235990602</v>
      </c>
      <c r="J61" s="159" t="s">
        <v>81</v>
      </c>
      <c r="L61" s="162"/>
      <c r="M61" s="113"/>
      <c r="N61" s="163"/>
      <c r="X61" s="172"/>
    </row>
    <row r="62" spans="2:24">
      <c r="B62" s="176" t="s">
        <v>79</v>
      </c>
      <c r="C62" s="193">
        <v>43578</v>
      </c>
      <c r="D62" s="168">
        <f t="shared" si="0"/>
        <v>111</v>
      </c>
      <c r="E62" s="161">
        <v>528</v>
      </c>
      <c r="F62" s="115">
        <f t="shared" si="1"/>
        <v>0.30410958904109592</v>
      </c>
      <c r="H62" s="150">
        <f t="shared" si="8"/>
        <v>43577</v>
      </c>
      <c r="I62" s="157">
        <f>MAX(0,$I$14*E61*Parameter!$C$6*Parameter!$C$5*Parameter!$C$7*Parameter!$C$8*Parameter!$C$9*Parameter!$C$19*F61)</f>
        <v>107.48342469925349</v>
      </c>
      <c r="J62" s="159" t="s">
        <v>81</v>
      </c>
      <c r="L62" s="162"/>
      <c r="M62" s="113"/>
      <c r="N62" s="163"/>
      <c r="X62" s="172"/>
    </row>
    <row r="63" spans="2:24">
      <c r="B63" s="176" t="s">
        <v>79</v>
      </c>
      <c r="C63" s="193">
        <v>43579</v>
      </c>
      <c r="D63" s="168">
        <f t="shared" si="0"/>
        <v>112</v>
      </c>
      <c r="E63" s="161">
        <v>197</v>
      </c>
      <c r="F63" s="115">
        <f t="shared" si="1"/>
        <v>0.30684931506849317</v>
      </c>
      <c r="H63" s="150">
        <f t="shared" si="8"/>
        <v>43578</v>
      </c>
      <c r="I63" s="157">
        <f>MAX(0,$I$14*E62*Parameter!$C$6*Parameter!$C$5*Parameter!$C$7*Parameter!$C$8*Parameter!$C$9*Parameter!$C$19*F62)</f>
        <v>99.768586550108481</v>
      </c>
      <c r="J63" s="159" t="s">
        <v>81</v>
      </c>
      <c r="L63" s="162"/>
      <c r="M63" s="113"/>
      <c r="N63" s="163"/>
      <c r="X63" s="172"/>
    </row>
    <row r="64" spans="2:24">
      <c r="B64" s="176" t="s">
        <v>79</v>
      </c>
      <c r="C64" s="193">
        <v>43580</v>
      </c>
      <c r="D64" s="168">
        <f t="shared" si="0"/>
        <v>113</v>
      </c>
      <c r="E64" s="161">
        <v>212</v>
      </c>
      <c r="F64" s="115">
        <f t="shared" si="1"/>
        <v>0.30958904109589042</v>
      </c>
      <c r="H64" s="150">
        <f t="shared" si="8"/>
        <v>43579</v>
      </c>
      <c r="I64" s="157">
        <f>MAX(0,$I$14*E63*Parameter!$C$6*Parameter!$C$5*Parameter!$C$7*Parameter!$C$8*Parameter!$C$9*Parameter!$C$19*F63)</f>
        <v>37.55961803237772</v>
      </c>
      <c r="J64" s="159" t="s">
        <v>81</v>
      </c>
      <c r="L64" s="162"/>
      <c r="M64" s="113"/>
      <c r="N64" s="163"/>
      <c r="X64" s="172"/>
    </row>
    <row r="65" spans="2:24">
      <c r="B65" s="176" t="s">
        <v>79</v>
      </c>
      <c r="C65" s="193">
        <v>43581</v>
      </c>
      <c r="D65" s="168">
        <f t="shared" si="0"/>
        <v>114</v>
      </c>
      <c r="E65" s="161">
        <v>132</v>
      </c>
      <c r="F65" s="115">
        <f t="shared" si="1"/>
        <v>0.31232876712328766</v>
      </c>
      <c r="H65" s="150">
        <f t="shared" si="8"/>
        <v>43580</v>
      </c>
      <c r="I65" s="157">
        <f>MAX(0,$I$14*E64*Parameter!$C$6*Parameter!$C$5*Parameter!$C$7*Parameter!$C$8*Parameter!$C$9*Parameter!$C$19*F64)</f>
        <v>40.780375706292624</v>
      </c>
      <c r="J65" s="159" t="s">
        <v>81</v>
      </c>
      <c r="L65" s="162"/>
      <c r="M65" s="113"/>
      <c r="N65" s="163"/>
      <c r="X65" s="172"/>
    </row>
    <row r="66" spans="2:24">
      <c r="B66" s="176" t="s">
        <v>79</v>
      </c>
      <c r="C66" s="193">
        <v>43582</v>
      </c>
      <c r="D66" s="168">
        <f t="shared" si="0"/>
        <v>115</v>
      </c>
      <c r="E66" s="161">
        <v>418</v>
      </c>
      <c r="F66" s="115">
        <f t="shared" si="1"/>
        <v>0.31506849315068491</v>
      </c>
      <c r="H66" s="150">
        <f t="shared" si="8"/>
        <v>43581</v>
      </c>
      <c r="I66" s="157">
        <f>MAX(0,$I$14*E65*Parameter!$C$6*Parameter!$C$5*Parameter!$C$7*Parameter!$C$8*Parameter!$C$9*Parameter!$C$19*F65)</f>
        <v>25.616258708811635</v>
      </c>
      <c r="J66" s="159" t="s">
        <v>81</v>
      </c>
      <c r="L66" s="162"/>
      <c r="M66" s="113"/>
      <c r="N66" s="163"/>
      <c r="X66" s="172"/>
    </row>
    <row r="67" spans="2:24">
      <c r="B67" s="176" t="s">
        <v>79</v>
      </c>
      <c r="C67" s="193">
        <v>43583</v>
      </c>
      <c r="D67" s="168">
        <f t="shared" si="0"/>
        <v>116</v>
      </c>
      <c r="E67" s="161">
        <v>357</v>
      </c>
      <c r="F67" s="115">
        <f t="shared" si="1"/>
        <v>0.31780821917808222</v>
      </c>
      <c r="H67" s="150">
        <f t="shared" si="8"/>
        <v>43582</v>
      </c>
      <c r="I67" s="157">
        <f>MAX(0,$I$14*E66*Parameter!$C$6*Parameter!$C$5*Parameter!$C$7*Parameter!$C$8*Parameter!$C$9*Parameter!$C$19*F66)</f>
        <v>81.829715319814937</v>
      </c>
      <c r="J67" s="159" t="s">
        <v>81</v>
      </c>
      <c r="L67" s="162"/>
      <c r="M67" s="113"/>
      <c r="N67" s="163"/>
      <c r="X67" s="172"/>
    </row>
    <row r="68" spans="2:24">
      <c r="B68" s="176" t="s">
        <v>79</v>
      </c>
      <c r="C68" s="193">
        <v>43584</v>
      </c>
      <c r="D68" s="168">
        <f t="shared" si="0"/>
        <v>117</v>
      </c>
      <c r="E68" s="161">
        <v>631</v>
      </c>
      <c r="F68" s="115">
        <f t="shared" si="1"/>
        <v>0.32054794520547947</v>
      </c>
      <c r="H68" s="150">
        <f t="shared" si="8"/>
        <v>43583</v>
      </c>
      <c r="I68" s="157">
        <f>MAX(0,$I$14*E67*Parameter!$C$6*Parameter!$C$5*Parameter!$C$7*Parameter!$C$8*Parameter!$C$9*Parameter!$C$19*F67)</f>
        <v>70.495780545541436</v>
      </c>
      <c r="J68" s="159" t="s">
        <v>81</v>
      </c>
      <c r="L68" s="162"/>
      <c r="M68" s="113"/>
      <c r="N68" s="163"/>
      <c r="X68" s="172"/>
    </row>
    <row r="69" spans="2:24">
      <c r="B69" s="176" t="s">
        <v>79</v>
      </c>
      <c r="C69" s="193">
        <v>43585</v>
      </c>
      <c r="D69" s="168">
        <f t="shared" si="0"/>
        <v>118</v>
      </c>
      <c r="E69" s="161">
        <v>1071</v>
      </c>
      <c r="F69" s="115">
        <f t="shared" si="1"/>
        <v>0.32328767123287672</v>
      </c>
      <c r="H69" s="150">
        <f t="shared" si="8"/>
        <v>43584</v>
      </c>
      <c r="I69" s="157">
        <f>MAX(0,$I$14*E68*Parameter!$C$6*Parameter!$C$5*Parameter!$C$7*Parameter!$C$8*Parameter!$C$9*Parameter!$C$19*F68)</f>
        <v>125.67593910788388</v>
      </c>
      <c r="J69" s="159" t="s">
        <v>81</v>
      </c>
      <c r="L69" s="162"/>
      <c r="M69" s="113"/>
      <c r="N69" s="163"/>
      <c r="X69" s="172"/>
    </row>
    <row r="70" spans="2:24">
      <c r="B70" s="176" t="s">
        <v>79</v>
      </c>
      <c r="C70" s="193">
        <v>43586</v>
      </c>
      <c r="D70" s="168">
        <f t="shared" si="0"/>
        <v>119</v>
      </c>
      <c r="E70" s="161">
        <v>1106</v>
      </c>
      <c r="F70" s="115">
        <f t="shared" si="1"/>
        <v>0.32602739726027397</v>
      </c>
      <c r="H70" s="150">
        <f t="shared" si="8"/>
        <v>43585</v>
      </c>
      <c r="I70" s="157">
        <f>MAX(0,$I$14*E69*Parameter!$C$6*Parameter!$C$5*Parameter!$C$7*Parameter!$C$8*Parameter!$C$9*Parameter!$C$19*F69)</f>
        <v>215.13367511311779</v>
      </c>
      <c r="J70" s="159" t="s">
        <v>81</v>
      </c>
      <c r="L70" s="162"/>
      <c r="M70" s="113"/>
      <c r="N70" s="163"/>
      <c r="X70" s="172"/>
    </row>
    <row r="71" spans="2:24">
      <c r="B71" s="176" t="s">
        <v>79</v>
      </c>
      <c r="C71" s="193">
        <v>43587</v>
      </c>
      <c r="D71" s="168">
        <f t="shared" si="0"/>
        <v>120</v>
      </c>
      <c r="E71" s="161">
        <v>793</v>
      </c>
      <c r="F71" s="115">
        <f t="shared" si="1"/>
        <v>0.32876712328767121</v>
      </c>
      <c r="H71" s="150">
        <f t="shared" si="8"/>
        <v>43586</v>
      </c>
      <c r="I71" s="157">
        <f>MAX(0,$I$14*E70*Parameter!$C$6*Parameter!$C$5*Parameter!$C$7*Parameter!$C$8*Parameter!$C$9*Parameter!$C$19*F70)</f>
        <v>224.04693472232418</v>
      </c>
      <c r="J71" s="159" t="s">
        <v>81</v>
      </c>
      <c r="L71" s="162"/>
      <c r="M71" s="113"/>
      <c r="N71" s="163"/>
      <c r="X71" s="172"/>
    </row>
    <row r="72" spans="2:24">
      <c r="B72" s="176" t="s">
        <v>79</v>
      </c>
      <c r="C72" s="193">
        <v>43588</v>
      </c>
      <c r="D72" s="168">
        <f t="shared" si="0"/>
        <v>121</v>
      </c>
      <c r="E72" s="161">
        <v>731</v>
      </c>
      <c r="F72" s="115">
        <f t="shared" si="1"/>
        <v>0.33150684931506852</v>
      </c>
      <c r="H72" s="150">
        <f t="shared" si="8"/>
        <v>43587</v>
      </c>
      <c r="I72" s="157">
        <f>MAX(0,$I$14*E71*Parameter!$C$6*Parameter!$C$5*Parameter!$C$7*Parameter!$C$8*Parameter!$C$9*Parameter!$C$19*F71)</f>
        <v>161.99117349352173</v>
      </c>
      <c r="J72" s="159" t="s">
        <v>81</v>
      </c>
      <c r="L72" s="162"/>
      <c r="M72" s="113"/>
      <c r="N72" s="163"/>
      <c r="X72" s="172"/>
    </row>
    <row r="73" spans="2:24">
      <c r="B73" s="176" t="s">
        <v>79</v>
      </c>
      <c r="C73" s="193">
        <v>43696</v>
      </c>
      <c r="D73" s="168">
        <f t="shared" si="0"/>
        <v>229</v>
      </c>
      <c r="E73" s="161">
        <v>475</v>
      </c>
      <c r="F73" s="115">
        <f t="shared" si="1"/>
        <v>0.62739726027397258</v>
      </c>
      <c r="H73" s="150">
        <f t="shared" si="8"/>
        <v>43588</v>
      </c>
      <c r="I73" s="157">
        <f>MAX(0,$I$14*E72*Parameter!$C$6*Parameter!$C$5*Parameter!$C$7*Parameter!$C$8*Parameter!$C$9*Parameter!$C$19*F72)</f>
        <v>150.57042125552218</v>
      </c>
      <c r="J73" s="159" t="s">
        <v>81</v>
      </c>
      <c r="L73" s="162"/>
      <c r="M73" s="113"/>
      <c r="N73" s="163"/>
      <c r="X73" s="172"/>
    </row>
    <row r="74" spans="2:24">
      <c r="B74" s="176" t="s">
        <v>79</v>
      </c>
      <c r="C74" s="193">
        <v>43697</v>
      </c>
      <c r="D74" s="168">
        <f t="shared" si="0"/>
        <v>230</v>
      </c>
      <c r="E74" s="161">
        <v>934</v>
      </c>
      <c r="F74" s="115">
        <f t="shared" si="1"/>
        <v>0.63013698630136983</v>
      </c>
      <c r="H74" s="150">
        <f t="shared" si="8"/>
        <v>43696</v>
      </c>
      <c r="I74" s="157">
        <f>MAX(0,$I$14*E73*Parameter!$C$6*Parameter!$C$5*Parameter!$C$7*Parameter!$C$8*Parameter!$C$9*Parameter!$C$19*F73)</f>
        <v>185.1680317019528</v>
      </c>
      <c r="J74" s="159" t="s">
        <v>81</v>
      </c>
      <c r="L74" s="162"/>
      <c r="M74" s="113"/>
      <c r="N74" s="163"/>
      <c r="X74" s="172"/>
    </row>
    <row r="75" spans="2:24">
      <c r="B75" s="176" t="s">
        <v>79</v>
      </c>
      <c r="C75" s="193">
        <v>43698</v>
      </c>
      <c r="D75" s="168">
        <f t="shared" si="0"/>
        <v>231</v>
      </c>
      <c r="E75" s="161">
        <v>726</v>
      </c>
      <c r="F75" s="115">
        <f t="shared" si="1"/>
        <v>0.63287671232876708</v>
      </c>
      <c r="H75" s="150">
        <f t="shared" si="8"/>
        <v>43697</v>
      </c>
      <c r="I75" s="157">
        <f>MAX(0,$I$14*E74*Parameter!$C$6*Parameter!$C$5*Parameter!$C$7*Parameter!$C$8*Parameter!$C$9*Parameter!$C$19*F74)</f>
        <v>365.68877563974712</v>
      </c>
      <c r="J75" s="159" t="s">
        <v>81</v>
      </c>
      <c r="L75" s="162"/>
      <c r="M75" s="113"/>
      <c r="N75" s="163"/>
      <c r="X75" s="172"/>
    </row>
    <row r="76" spans="2:24">
      <c r="B76" s="176" t="s">
        <v>79</v>
      </c>
      <c r="C76" s="193">
        <v>43699</v>
      </c>
      <c r="D76" s="168">
        <f t="shared" si="0"/>
        <v>232</v>
      </c>
      <c r="E76" s="161">
        <v>759</v>
      </c>
      <c r="F76" s="115">
        <f t="shared" si="1"/>
        <v>0.63561643835616444</v>
      </c>
      <c r="H76" s="150">
        <f t="shared" si="8"/>
        <v>43698</v>
      </c>
      <c r="I76" s="157">
        <f>MAX(0,$I$14*E75*Parameter!$C$6*Parameter!$C$5*Parameter!$C$7*Parameter!$C$8*Parameter!$C$9*Parameter!$C$19*F75)</f>
        <v>285.48646218899279</v>
      </c>
      <c r="J76" s="159" t="s">
        <v>81</v>
      </c>
      <c r="L76" s="162"/>
      <c r="M76" s="113"/>
      <c r="N76" s="163"/>
      <c r="X76" s="172"/>
    </row>
    <row r="77" spans="2:24">
      <c r="B77" s="176" t="s">
        <v>79</v>
      </c>
      <c r="C77" s="193">
        <v>43700</v>
      </c>
      <c r="D77" s="168">
        <f t="shared" si="0"/>
        <v>233</v>
      </c>
      <c r="E77" s="161">
        <v>1228</v>
      </c>
      <c r="F77" s="115">
        <f t="shared" si="1"/>
        <v>0.63835616438356169</v>
      </c>
      <c r="H77" s="150">
        <f t="shared" si="8"/>
        <v>43699</v>
      </c>
      <c r="I77" s="157">
        <f>MAX(0,$I$14*E76*Parameter!$C$6*Parameter!$C$5*Parameter!$C$7*Parameter!$C$8*Parameter!$C$9*Parameter!$C$19*F76)</f>
        <v>299.75516769784838</v>
      </c>
      <c r="J77" s="159" t="s">
        <v>81</v>
      </c>
      <c r="L77" s="162"/>
      <c r="M77" s="113"/>
      <c r="N77" s="163"/>
      <c r="X77" s="172"/>
    </row>
    <row r="78" spans="2:24">
      <c r="B78" s="176" t="s">
        <v>79</v>
      </c>
      <c r="C78" s="193">
        <v>43701</v>
      </c>
      <c r="D78" s="168">
        <f t="shared" si="0"/>
        <v>234</v>
      </c>
      <c r="E78" s="161">
        <v>1031</v>
      </c>
      <c r="F78" s="115">
        <f t="shared" si="1"/>
        <v>0.64109589041095894</v>
      </c>
      <c r="H78" s="150">
        <f t="shared" si="8"/>
        <v>43700</v>
      </c>
      <c r="I78" s="157">
        <f>MAX(0,$I$14*E77*Parameter!$C$6*Parameter!$C$5*Parameter!$C$7*Parameter!$C$8*Parameter!$C$9*Parameter!$C$19*F77)</f>
        <v>487.06980374800781</v>
      </c>
      <c r="J78" s="159" t="s">
        <v>81</v>
      </c>
      <c r="L78" s="162"/>
      <c r="M78" s="113"/>
      <c r="N78" s="163"/>
      <c r="X78" s="172"/>
    </row>
    <row r="79" spans="2:24">
      <c r="B79" s="176" t="s">
        <v>79</v>
      </c>
      <c r="C79" s="193">
        <v>43702</v>
      </c>
      <c r="D79" s="168">
        <f t="shared" si="0"/>
        <v>235</v>
      </c>
      <c r="E79" s="161">
        <v>367</v>
      </c>
      <c r="F79" s="115">
        <f t="shared" si="1"/>
        <v>0.64383561643835618</v>
      </c>
      <c r="H79" s="150">
        <f t="shared" si="8"/>
        <v>43701</v>
      </c>
      <c r="I79" s="157">
        <f>MAX(0,$I$14*E78*Parameter!$C$6*Parameter!$C$5*Parameter!$C$7*Parameter!$C$8*Parameter!$C$9*Parameter!$C$19*F78)</f>
        <v>410.68745870119898</v>
      </c>
      <c r="J79" s="159" t="s">
        <v>81</v>
      </c>
      <c r="L79" s="162"/>
      <c r="M79" s="113"/>
      <c r="N79" s="163"/>
      <c r="X79" s="172"/>
    </row>
    <row r="80" spans="2:24">
      <c r="B80" s="176" t="s">
        <v>79</v>
      </c>
      <c r="C80" s="193">
        <v>43703</v>
      </c>
      <c r="D80" s="168">
        <f t="shared" si="0"/>
        <v>236</v>
      </c>
      <c r="E80" s="161">
        <v>1699</v>
      </c>
      <c r="F80" s="115">
        <f t="shared" si="1"/>
        <v>0.64657534246575343</v>
      </c>
      <c r="H80" s="150">
        <f t="shared" si="8"/>
        <v>43702</v>
      </c>
      <c r="I80" s="157">
        <f>MAX(0,$I$14*E79*Parameter!$C$6*Parameter!$C$5*Parameter!$C$7*Parameter!$C$8*Parameter!$C$9*Parameter!$C$19*F79)</f>
        <v>146.81514037356857</v>
      </c>
      <c r="J80" s="159" t="s">
        <v>81</v>
      </c>
      <c r="L80" s="162"/>
      <c r="M80" s="113"/>
      <c r="N80" s="163"/>
      <c r="X80" s="172"/>
    </row>
    <row r="81" spans="1:24">
      <c r="B81" s="176" t="s">
        <v>79</v>
      </c>
      <c r="C81" s="193">
        <v>43704</v>
      </c>
      <c r="D81" s="168">
        <f t="shared" si="0"/>
        <v>237</v>
      </c>
      <c r="E81" s="161">
        <v>1517</v>
      </c>
      <c r="F81" s="115">
        <f t="shared" si="1"/>
        <v>0.64931506849315068</v>
      </c>
      <c r="H81" s="150">
        <f t="shared" si="8"/>
        <v>43703</v>
      </c>
      <c r="I81" s="157">
        <f>MAX(0,$I$14*E80*Parameter!$C$6*Parameter!$C$5*Parameter!$C$7*Parameter!$C$8*Parameter!$C$9*Parameter!$C$19*F80)</f>
        <v>682.56230442051742</v>
      </c>
      <c r="J81" s="159" t="s">
        <v>81</v>
      </c>
      <c r="L81" s="162"/>
      <c r="M81" s="113"/>
      <c r="N81" s="163"/>
      <c r="X81" s="172"/>
    </row>
    <row r="82" spans="1:24">
      <c r="B82" s="176" t="s">
        <v>79</v>
      </c>
      <c r="C82" s="193">
        <v>43705</v>
      </c>
      <c r="D82" s="168">
        <f t="shared" si="0"/>
        <v>238</v>
      </c>
      <c r="E82" s="161">
        <v>4214</v>
      </c>
      <c r="F82" s="115">
        <f t="shared" si="1"/>
        <v>0.65205479452054793</v>
      </c>
      <c r="H82" s="150">
        <f t="shared" si="8"/>
        <v>43704</v>
      </c>
      <c r="I82" s="157">
        <f>MAX(0,$I$14*E81*Parameter!$C$6*Parameter!$C$5*Parameter!$C$7*Parameter!$C$8*Parameter!$C$9*Parameter!$C$19*F81)</f>
        <v>612.02737090113885</v>
      </c>
      <c r="J82" s="159" t="s">
        <v>81</v>
      </c>
      <c r="L82" s="162"/>
      <c r="M82" s="113"/>
      <c r="N82" s="163"/>
      <c r="X82" s="172"/>
    </row>
    <row r="83" spans="1:24">
      <c r="B83" s="176" t="s">
        <v>79</v>
      </c>
      <c r="C83" s="193">
        <v>43706</v>
      </c>
      <c r="D83" s="168">
        <f t="shared" si="0"/>
        <v>239</v>
      </c>
      <c r="E83" s="161">
        <v>630</v>
      </c>
      <c r="F83" s="115">
        <f t="shared" si="1"/>
        <v>0.65479452054794518</v>
      </c>
      <c r="H83" s="150">
        <f t="shared" si="8"/>
        <v>43705</v>
      </c>
      <c r="I83" s="157">
        <f>MAX(0,$I$14*E82*Parameter!$C$6*Parameter!$C$5*Parameter!$C$7*Parameter!$C$8*Parameter!$C$9*Parameter!$C$19*F82)</f>
        <v>1707.2943633270781</v>
      </c>
      <c r="J83" s="159" t="s">
        <v>81</v>
      </c>
      <c r="L83" s="162"/>
      <c r="M83" s="113"/>
      <c r="N83" s="163"/>
      <c r="X83" s="172"/>
    </row>
    <row r="84" spans="1:24">
      <c r="B84" s="176" t="s">
        <v>79</v>
      </c>
      <c r="C84" s="193">
        <v>43707</v>
      </c>
      <c r="D84" s="168">
        <f t="shared" si="0"/>
        <v>240</v>
      </c>
      <c r="E84" s="161">
        <v>2064</v>
      </c>
      <c r="F84" s="115">
        <f t="shared" si="1"/>
        <v>0.65753424657534243</v>
      </c>
      <c r="H84" s="150">
        <f t="shared" si="8"/>
        <v>43706</v>
      </c>
      <c r="I84" s="157">
        <f>MAX(0,$I$14*E83*Parameter!$C$6*Parameter!$C$5*Parameter!$C$7*Parameter!$C$8*Parameter!$C$9*Parameter!$C$19*F83)</f>
        <v>256.31579437704465</v>
      </c>
      <c r="J84" s="159" t="s">
        <v>81</v>
      </c>
      <c r="L84" s="162"/>
      <c r="M84" s="113"/>
      <c r="N84" s="163"/>
      <c r="X84" s="172"/>
    </row>
    <row r="85" spans="1:24">
      <c r="B85" s="176" t="s">
        <v>79</v>
      </c>
      <c r="C85" s="193">
        <v>43708</v>
      </c>
      <c r="D85" s="168">
        <f t="shared" si="0"/>
        <v>241</v>
      </c>
      <c r="E85" s="161">
        <v>2115</v>
      </c>
      <c r="F85" s="115">
        <f t="shared" si="1"/>
        <v>0.66027397260273968</v>
      </c>
      <c r="H85" s="150">
        <f t="shared" si="8"/>
        <v>43707</v>
      </c>
      <c r="I85" s="157">
        <f>MAX(0,$I$14*E84*Parameter!$C$6*Parameter!$C$5*Parameter!$C$7*Parameter!$C$8*Parameter!$C$9*Parameter!$C$19*F84)</f>
        <v>843.25291826135901</v>
      </c>
      <c r="J85" s="159" t="s">
        <v>81</v>
      </c>
      <c r="L85" s="162"/>
      <c r="M85" s="113"/>
      <c r="N85" s="163"/>
      <c r="X85" s="172"/>
    </row>
    <row r="86" spans="1:24">
      <c r="B86" s="176" t="s">
        <v>79</v>
      </c>
      <c r="C86" s="193">
        <v>43709</v>
      </c>
      <c r="D86" s="168">
        <f t="shared" si="0"/>
        <v>242</v>
      </c>
      <c r="E86" s="161">
        <v>381</v>
      </c>
      <c r="F86" s="115">
        <f t="shared" si="1"/>
        <v>0.66301369863013704</v>
      </c>
      <c r="H86" s="150">
        <f t="shared" si="8"/>
        <v>43708</v>
      </c>
      <c r="I86" s="157">
        <f>MAX(0,$I$14*E85*Parameter!$C$6*Parameter!$C$5*Parameter!$C$7*Parameter!$C$8*Parameter!$C$9*Parameter!$C$19*F85)</f>
        <v>867.68948084542274</v>
      </c>
      <c r="J86" s="159" t="s">
        <v>81</v>
      </c>
      <c r="L86" s="162"/>
      <c r="M86" s="113"/>
      <c r="N86" s="163"/>
      <c r="X86" s="172"/>
    </row>
    <row r="87" spans="1:24">
      <c r="B87" s="176" t="s">
        <v>79</v>
      </c>
      <c r="C87" s="193">
        <v>43710</v>
      </c>
      <c r="D87" s="168">
        <f t="shared" si="0"/>
        <v>243</v>
      </c>
      <c r="E87" s="161">
        <v>35</v>
      </c>
      <c r="F87" s="115">
        <f t="shared" si="1"/>
        <v>0.66575342465753429</v>
      </c>
      <c r="H87" s="150">
        <f t="shared" si="8"/>
        <v>43709</v>
      </c>
      <c r="I87" s="157">
        <f>MAX(0,$I$14*E86*Parameter!$C$6*Parameter!$C$5*Parameter!$C$7*Parameter!$C$8*Parameter!$C$9*Parameter!$C$19*F86)</f>
        <v>156.95576059741163</v>
      </c>
      <c r="J87" s="159" t="s">
        <v>81</v>
      </c>
      <c r="L87" s="162"/>
      <c r="M87" s="113"/>
      <c r="N87" s="163"/>
      <c r="X87" s="172"/>
    </row>
    <row r="88" spans="1:24">
      <c r="B88" s="176" t="s">
        <v>79</v>
      </c>
      <c r="C88" s="193">
        <v>43712</v>
      </c>
      <c r="D88" s="168">
        <f t="shared" si="0"/>
        <v>245</v>
      </c>
      <c r="E88" s="161">
        <v>6</v>
      </c>
      <c r="F88" s="115">
        <f t="shared" si="1"/>
        <v>0.67123287671232879</v>
      </c>
      <c r="H88" s="150">
        <f t="shared" si="8"/>
        <v>43710</v>
      </c>
      <c r="I88" s="157">
        <f>MAX(0,$I$14*E87*Parameter!$C$6*Parameter!$C$5*Parameter!$C$7*Parameter!$C$8*Parameter!$C$9*Parameter!$C$19*F87)</f>
        <v>14.478088803724281</v>
      </c>
      <c r="J88" s="159" t="s">
        <v>81</v>
      </c>
      <c r="L88" s="162"/>
      <c r="M88" s="113"/>
      <c r="N88" s="163"/>
      <c r="X88" s="172"/>
    </row>
    <row r="89" spans="1:24">
      <c r="B89" s="176" t="s">
        <v>79</v>
      </c>
      <c r="C89" s="193">
        <v>43717</v>
      </c>
      <c r="D89" s="168">
        <f t="shared" si="0"/>
        <v>250</v>
      </c>
      <c r="E89" s="161">
        <v>20</v>
      </c>
      <c r="F89" s="115">
        <f t="shared" si="1"/>
        <v>0.68493150684931503</v>
      </c>
      <c r="H89" s="150">
        <f t="shared" ref="H89:H90" si="9">C88</f>
        <v>43712</v>
      </c>
      <c r="I89" s="157">
        <f>MAX(0,$I$14*E88*Parameter!$C$6*Parameter!$C$5*Parameter!$C$7*Parameter!$C$8*Parameter!$C$9*Parameter!$C$19*F88)</f>
        <v>2.5023857191622207</v>
      </c>
      <c r="J89" s="159" t="s">
        <v>81</v>
      </c>
      <c r="L89" s="162"/>
      <c r="M89" s="113"/>
      <c r="N89" s="163"/>
      <c r="X89" s="172"/>
    </row>
    <row r="90" spans="1:24">
      <c r="B90" s="176" t="s">
        <v>79</v>
      </c>
      <c r="C90" s="193">
        <v>43738</v>
      </c>
      <c r="D90" s="168">
        <f t="shared" si="0"/>
        <v>271</v>
      </c>
      <c r="E90" s="161">
        <v>2</v>
      </c>
      <c r="F90" s="115">
        <f t="shared" si="1"/>
        <v>0.74246575342465748</v>
      </c>
      <c r="H90" s="150">
        <f t="shared" si="9"/>
        <v>43717</v>
      </c>
      <c r="I90" s="157">
        <f>MAX(0,$I$14*E89*Parameter!$C$6*Parameter!$C$5*Parameter!$C$7*Parameter!$C$8*Parameter!$C$9*Parameter!$C$19*F89)</f>
        <v>8.5115160515721815</v>
      </c>
      <c r="J90" s="159" t="s">
        <v>81</v>
      </c>
      <c r="L90" s="162"/>
      <c r="M90" s="113"/>
      <c r="N90" s="163"/>
      <c r="X90" s="172"/>
    </row>
    <row r="91" spans="1:24">
      <c r="B91" s="246" t="s">
        <v>88</v>
      </c>
      <c r="C91" s="247"/>
      <c r="D91" s="248"/>
      <c r="E91" s="252">
        <f>SUM(E14:E90)</f>
        <v>36291</v>
      </c>
      <c r="F91" s="254"/>
      <c r="H91" s="150">
        <f>C90</f>
        <v>43738</v>
      </c>
      <c r="I91" s="157">
        <f>MAX(0,$I$14*E90*Parameter!$C$6*Parameter!$C$5*Parameter!$C$7*Parameter!$C$8*Parameter!$C$9*Parameter!$C$19*F90)</f>
        <v>0.92264833999042428</v>
      </c>
      <c r="J91" s="159" t="s">
        <v>81</v>
      </c>
      <c r="L91" s="162"/>
      <c r="M91" s="113"/>
      <c r="N91" s="163"/>
      <c r="X91" s="172"/>
    </row>
    <row r="92" spans="1:24" ht="15" thickBot="1">
      <c r="B92" s="249"/>
      <c r="C92" s="250"/>
      <c r="D92" s="251"/>
      <c r="E92" s="253"/>
      <c r="F92" s="255"/>
      <c r="G92" s="180"/>
      <c r="H92" s="181" t="s">
        <v>89</v>
      </c>
      <c r="I92" s="182">
        <f>SUM(I15:I91)</f>
        <v>10032.042218179611</v>
      </c>
      <c r="J92" s="183" t="s">
        <v>81</v>
      </c>
      <c r="K92" s="184"/>
      <c r="L92" s="185"/>
      <c r="M92" s="186"/>
      <c r="N92" s="187"/>
      <c r="O92" s="184"/>
      <c r="P92" s="184"/>
      <c r="Q92" s="184"/>
      <c r="R92" s="184"/>
      <c r="S92" s="184"/>
      <c r="T92" s="184"/>
      <c r="U92" s="184"/>
      <c r="V92" s="184"/>
      <c r="W92" s="184"/>
      <c r="X92" s="188"/>
    </row>
    <row r="93" spans="1:24" s="67" customFormat="1" ht="15" thickBot="1">
      <c r="A93" s="10"/>
      <c r="B93" s="11"/>
      <c r="C93" s="148"/>
      <c r="D93" s="11"/>
      <c r="E93" s="11"/>
      <c r="F93" s="11"/>
      <c r="G93" s="11"/>
      <c r="H93" s="65"/>
      <c r="I93" s="66"/>
      <c r="J93" s="25"/>
      <c r="L93" s="68"/>
      <c r="M93" s="69"/>
      <c r="N93" s="68"/>
    </row>
    <row r="94" spans="1:24" s="67" customFormat="1" ht="24" thickBot="1">
      <c r="A94" s="10"/>
      <c r="B94" s="189" t="s">
        <v>90</v>
      </c>
      <c r="C94" s="170" t="s">
        <v>56</v>
      </c>
      <c r="D94" s="190">
        <f>I96+S96</f>
        <v>9299</v>
      </c>
      <c r="E94" s="191" t="s">
        <v>57</v>
      </c>
      <c r="F94" s="170" t="str">
        <f>X103</f>
        <v>Less than expected</v>
      </c>
      <c r="G94" s="192"/>
      <c r="H94" s="192"/>
      <c r="I94" s="190">
        <f>E163+O101</f>
        <v>36067</v>
      </c>
      <c r="J94" s="192" t="s">
        <v>58</v>
      </c>
      <c r="K94" s="192"/>
      <c r="L94" s="192"/>
      <c r="M94" s="206">
        <f>(SUMIFS(E100:E162,D100:D162,"&lt;1"))+(SUMIFS(O100:O163,N100:N163,"&lt;1"))</f>
        <v>7996</v>
      </c>
      <c r="N94" s="192" t="s">
        <v>91</v>
      </c>
      <c r="O94" s="192"/>
      <c r="P94" s="192"/>
      <c r="Q94" s="192"/>
      <c r="R94" s="192"/>
      <c r="S94" s="190">
        <f>I94-M94</f>
        <v>28071</v>
      </c>
      <c r="T94" s="192" t="s">
        <v>60</v>
      </c>
      <c r="U94" s="192"/>
      <c r="V94" s="192"/>
      <c r="W94" s="244">
        <f>ROUNDDOWN(S94*'MR Reference'!$C$37,0)</f>
        <v>25263</v>
      </c>
      <c r="X94" s="245" t="s">
        <v>61</v>
      </c>
    </row>
    <row r="95" spans="1:24" s="67" customFormat="1" ht="18.95" thickBot="1">
      <c r="A95" s="10"/>
      <c r="B95" s="171"/>
      <c r="C95" s="14"/>
      <c r="D95" s="14"/>
      <c r="E95" s="15"/>
      <c r="F95" s="16"/>
      <c r="G95" s="14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72"/>
    </row>
    <row r="96" spans="1:24" ht="24" thickBot="1">
      <c r="B96" s="70" t="s">
        <v>92</v>
      </c>
      <c r="C96" s="232" t="s">
        <v>63</v>
      </c>
      <c r="D96" s="72"/>
      <c r="E96" s="73"/>
      <c r="F96" s="71"/>
      <c r="G96" s="74"/>
      <c r="H96" s="71" t="s">
        <v>56</v>
      </c>
      <c r="I96" s="149">
        <f>ROUNDDOWN(I164,0)</f>
        <v>9299</v>
      </c>
      <c r="J96" s="75" t="s">
        <v>57</v>
      </c>
      <c r="L96" s="70" t="s">
        <v>93</v>
      </c>
      <c r="M96" s="232" t="s">
        <v>65</v>
      </c>
      <c r="N96" s="72"/>
      <c r="O96" s="73"/>
      <c r="P96" s="71"/>
      <c r="Q96" s="74"/>
      <c r="R96" s="71" t="s">
        <v>56</v>
      </c>
      <c r="S96" s="149">
        <f>ROUNDDOWN(S102,0)</f>
        <v>0</v>
      </c>
      <c r="T96" s="75" t="s">
        <v>57</v>
      </c>
      <c r="V96" s="256" t="s">
        <v>66</v>
      </c>
      <c r="W96" s="257"/>
      <c r="X96" s="258"/>
    </row>
    <row r="97" spans="2:24" ht="18.600000000000001">
      <c r="B97" s="171"/>
      <c r="C97" s="14"/>
      <c r="D97" s="14"/>
      <c r="E97" s="15"/>
      <c r="F97" s="16"/>
      <c r="G97" s="14"/>
      <c r="L97" s="11"/>
      <c r="M97" s="14"/>
      <c r="N97" s="14"/>
      <c r="O97" s="15"/>
      <c r="P97" s="16"/>
      <c r="Q97" s="14"/>
      <c r="X97" s="172"/>
    </row>
    <row r="98" spans="2:24" ht="18.600000000000001">
      <c r="B98" s="173" t="s">
        <v>67</v>
      </c>
      <c r="C98" s="14"/>
      <c r="D98" s="14"/>
      <c r="E98" s="15"/>
      <c r="F98" s="16"/>
      <c r="G98" s="14"/>
      <c r="H98" s="17" t="s">
        <v>68</v>
      </c>
      <c r="L98" s="17" t="s">
        <v>67</v>
      </c>
      <c r="M98" s="14"/>
      <c r="N98" s="14"/>
      <c r="O98" s="15"/>
      <c r="P98" s="16"/>
      <c r="Q98" s="14"/>
      <c r="R98" s="17" t="s">
        <v>68</v>
      </c>
      <c r="V98" s="17" t="s">
        <v>66</v>
      </c>
      <c r="X98" s="172"/>
    </row>
    <row r="99" spans="2:24" ht="23.45">
      <c r="B99" s="174" t="s">
        <v>94</v>
      </c>
      <c r="C99" s="154"/>
      <c r="D99" s="152" t="s">
        <v>70</v>
      </c>
      <c r="E99" s="155" t="s">
        <v>71</v>
      </c>
      <c r="F99" s="152" t="s">
        <v>76</v>
      </c>
      <c r="G99" s="18"/>
      <c r="H99" s="153" t="s">
        <v>92</v>
      </c>
      <c r="I99" s="152" t="s">
        <v>73</v>
      </c>
      <c r="J99" s="156" t="s">
        <v>74</v>
      </c>
      <c r="L99" s="151" t="s">
        <v>95</v>
      </c>
      <c r="M99" s="154"/>
      <c r="N99" s="152" t="s">
        <v>70</v>
      </c>
      <c r="O99" s="155" t="s">
        <v>71</v>
      </c>
      <c r="P99" s="152" t="s">
        <v>76</v>
      </c>
      <c r="Q99" s="18"/>
      <c r="R99" s="153" t="s">
        <v>93</v>
      </c>
      <c r="S99" s="152" t="s">
        <v>73</v>
      </c>
      <c r="T99" s="156" t="s">
        <v>74</v>
      </c>
      <c r="V99" s="151" t="s">
        <v>90</v>
      </c>
      <c r="W99" s="156" t="s">
        <v>78</v>
      </c>
      <c r="X99" s="175" t="s">
        <v>74</v>
      </c>
    </row>
    <row r="100" spans="2:24">
      <c r="B100" s="176" t="s">
        <v>79</v>
      </c>
      <c r="C100" s="193">
        <v>43454</v>
      </c>
      <c r="D100" s="168">
        <f>(C100+(365*2))-$C$3</f>
        <v>-13</v>
      </c>
      <c r="E100" s="161">
        <v>256</v>
      </c>
      <c r="F100" s="115">
        <f>MIN($C$5/365, (D100/365))</f>
        <v>-3.5616438356164383E-2</v>
      </c>
      <c r="H100" s="152" t="s">
        <v>80</v>
      </c>
      <c r="I100" s="155">
        <f>Parameter!$C$18*(Parameter!$C$17/Parameter!$C$4-1)</f>
        <v>2.0314078970998599</v>
      </c>
      <c r="J100" s="152" t="s">
        <v>81</v>
      </c>
      <c r="L100" s="233" t="s">
        <v>96</v>
      </c>
      <c r="M100" s="193" t="s">
        <v>97</v>
      </c>
      <c r="N100" s="234" t="s">
        <v>97</v>
      </c>
      <c r="O100" s="235" t="s">
        <v>97</v>
      </c>
      <c r="P100" s="115" t="s">
        <v>97</v>
      </c>
      <c r="Q100" s="11"/>
      <c r="R100" s="152" t="s">
        <v>80</v>
      </c>
      <c r="S100" s="155">
        <f>Parameter!$C$18*(Parameter!$C$17/Parameter!$C$4-1)</f>
        <v>2.0314078970998599</v>
      </c>
      <c r="T100" s="152" t="s">
        <v>81</v>
      </c>
      <c r="V100" s="160" t="s">
        <v>82</v>
      </c>
      <c r="W100" s="161">
        <v>48349</v>
      </c>
      <c r="X100" s="177" t="s">
        <v>83</v>
      </c>
    </row>
    <row r="101" spans="2:24">
      <c r="B101" s="176" t="s">
        <v>79</v>
      </c>
      <c r="C101" s="193">
        <v>43455</v>
      </c>
      <c r="D101" s="168">
        <f t="shared" ref="D101:D126" si="10">(C101+(365*2))-$C$3</f>
        <v>-12</v>
      </c>
      <c r="E101" s="161">
        <v>472</v>
      </c>
      <c r="F101" s="115">
        <f t="shared" ref="F101:F126" si="11">MIN($C$5/365, (D101/365))</f>
        <v>-3.287671232876712E-2</v>
      </c>
      <c r="H101" s="150">
        <f t="shared" ref="H101:H126" si="12">C100</f>
        <v>43454</v>
      </c>
      <c r="I101" s="157">
        <f>MAX(0,$I$14*E100*Parameter!$C$6*Parameter!$C$5*Parameter!$C$7*Parameter!$C$8*Parameter!$C$9*Parameter!$C$19*F100)</f>
        <v>0</v>
      </c>
      <c r="J101" s="159" t="s">
        <v>81</v>
      </c>
      <c r="L101" s="259" t="s">
        <v>88</v>
      </c>
      <c r="M101" s="259"/>
      <c r="N101" s="259"/>
      <c r="O101" s="260">
        <f>SUM(O100)</f>
        <v>0</v>
      </c>
      <c r="P101" s="261"/>
      <c r="Q101" s="11"/>
      <c r="R101" s="236" t="str">
        <f t="shared" ref="R101" si="13">M100</f>
        <v>N/A</v>
      </c>
      <c r="S101" s="237">
        <v>0</v>
      </c>
      <c r="T101" s="159" t="s">
        <v>81</v>
      </c>
      <c r="V101" s="160" t="s">
        <v>84</v>
      </c>
      <c r="W101" s="161">
        <f>(W100/365)*$C$5</f>
        <v>68350.915068493152</v>
      </c>
      <c r="X101" s="177" t="s">
        <v>85</v>
      </c>
    </row>
    <row r="102" spans="2:24">
      <c r="B102" s="176" t="s">
        <v>79</v>
      </c>
      <c r="C102" s="193">
        <v>43456</v>
      </c>
      <c r="D102" s="168">
        <f t="shared" si="10"/>
        <v>-11</v>
      </c>
      <c r="E102" s="161">
        <v>1041</v>
      </c>
      <c r="F102" s="115">
        <f t="shared" si="11"/>
        <v>-3.0136986301369864E-2</v>
      </c>
      <c r="H102" s="150">
        <f t="shared" si="12"/>
        <v>43455</v>
      </c>
      <c r="I102" s="157">
        <f>MAX(0,$I$14*E101*Parameter!$C$6*Parameter!$C$5*Parameter!$C$7*Parameter!$C$8*Parameter!$C$9*Parameter!$C$19*F101)</f>
        <v>0</v>
      </c>
      <c r="J102" s="159" t="s">
        <v>81</v>
      </c>
      <c r="L102" s="259"/>
      <c r="M102" s="259"/>
      <c r="N102" s="259"/>
      <c r="O102" s="260"/>
      <c r="P102" s="261"/>
      <c r="Q102" s="11"/>
      <c r="R102" s="152" t="s">
        <v>89</v>
      </c>
      <c r="S102" s="238">
        <v>0</v>
      </c>
      <c r="T102" s="159" t="s">
        <v>81</v>
      </c>
      <c r="V102" s="160" t="s">
        <v>86</v>
      </c>
      <c r="W102" s="164">
        <f>D94</f>
        <v>9299</v>
      </c>
      <c r="X102" s="177" t="s">
        <v>85</v>
      </c>
    </row>
    <row r="103" spans="2:24">
      <c r="B103" s="176" t="s">
        <v>79</v>
      </c>
      <c r="C103" s="193">
        <v>43457</v>
      </c>
      <c r="D103" s="168">
        <f t="shared" si="10"/>
        <v>-10</v>
      </c>
      <c r="E103" s="161">
        <v>481</v>
      </c>
      <c r="F103" s="115">
        <f t="shared" si="11"/>
        <v>-2.7397260273972601E-2</v>
      </c>
      <c r="H103" s="150">
        <f t="shared" si="12"/>
        <v>43456</v>
      </c>
      <c r="I103" s="157">
        <f>MAX(0,$I$14*E102*Parameter!$C$6*Parameter!$C$5*Parameter!$C$7*Parameter!$C$8*Parameter!$C$9*Parameter!$C$19*F102)</f>
        <v>0</v>
      </c>
      <c r="J103" s="159" t="s">
        <v>81</v>
      </c>
      <c r="L103" s="162"/>
      <c r="M103" s="194"/>
      <c r="N103" s="195"/>
      <c r="O103" s="113"/>
      <c r="P103" s="114"/>
      <c r="Q103" s="11"/>
      <c r="R103" s="196"/>
      <c r="S103" s="197"/>
      <c r="T103" s="198"/>
      <c r="V103" s="165" t="s">
        <v>87</v>
      </c>
      <c r="W103" s="166">
        <f>(W101-W102)/W101</f>
        <v>0.86395207744209934</v>
      </c>
      <c r="X103" s="178" t="str">
        <f>IF(W103&lt;100%,"Less than expected","More than expected")</f>
        <v>Less than expected</v>
      </c>
    </row>
    <row r="104" spans="2:24">
      <c r="B104" s="176" t="s">
        <v>79</v>
      </c>
      <c r="C104" s="193">
        <v>43458</v>
      </c>
      <c r="D104" s="168">
        <f t="shared" si="10"/>
        <v>-9</v>
      </c>
      <c r="E104" s="161">
        <v>945</v>
      </c>
      <c r="F104" s="115">
        <f t="shared" si="11"/>
        <v>-2.4657534246575342E-2</v>
      </c>
      <c r="H104" s="150">
        <f t="shared" si="12"/>
        <v>43457</v>
      </c>
      <c r="I104" s="157">
        <f>MAX(0,$I$14*E103*Parameter!$C$6*Parameter!$C$5*Parameter!$C$7*Parameter!$C$8*Parameter!$C$9*Parameter!$C$19*F103)</f>
        <v>0</v>
      </c>
      <c r="J104" s="159" t="s">
        <v>81</v>
      </c>
      <c r="L104" s="162"/>
      <c r="M104" s="194"/>
      <c r="N104" s="195"/>
      <c r="O104" s="113"/>
      <c r="P104" s="114"/>
      <c r="Q104" s="11"/>
      <c r="R104" s="196"/>
      <c r="S104" s="197"/>
      <c r="T104" s="198"/>
      <c r="V104" s="162"/>
      <c r="W104" s="113"/>
      <c r="X104" s="179"/>
    </row>
    <row r="105" spans="2:24">
      <c r="B105" s="176" t="s">
        <v>79</v>
      </c>
      <c r="C105" s="193">
        <v>43459</v>
      </c>
      <c r="D105" s="168">
        <f t="shared" si="10"/>
        <v>-8</v>
      </c>
      <c r="E105" s="161">
        <v>652</v>
      </c>
      <c r="F105" s="115">
        <f t="shared" si="11"/>
        <v>-2.1917808219178082E-2</v>
      </c>
      <c r="H105" s="150">
        <f t="shared" si="12"/>
        <v>43458</v>
      </c>
      <c r="I105" s="157">
        <f>MAX(0,$I$14*E104*Parameter!$C$6*Parameter!$C$5*Parameter!$C$7*Parameter!$C$8*Parameter!$C$9*Parameter!$C$19*F104)</f>
        <v>0</v>
      </c>
      <c r="J105" s="159" t="s">
        <v>81</v>
      </c>
      <c r="L105" s="162"/>
      <c r="M105" s="194"/>
      <c r="N105" s="195"/>
      <c r="O105" s="113"/>
      <c r="P105" s="114"/>
      <c r="Q105" s="11"/>
      <c r="R105" s="196"/>
      <c r="S105" s="197"/>
      <c r="T105" s="198"/>
      <c r="X105" s="172"/>
    </row>
    <row r="106" spans="2:24">
      <c r="B106" s="176" t="s">
        <v>79</v>
      </c>
      <c r="C106" s="193">
        <v>43460</v>
      </c>
      <c r="D106" s="168">
        <f t="shared" si="10"/>
        <v>-7</v>
      </c>
      <c r="E106" s="161">
        <v>373</v>
      </c>
      <c r="F106" s="115">
        <f t="shared" si="11"/>
        <v>-1.9178082191780823E-2</v>
      </c>
      <c r="H106" s="150">
        <f t="shared" si="12"/>
        <v>43459</v>
      </c>
      <c r="I106" s="157">
        <f>MAX(0,$I$14*E105*Parameter!$C$6*Parameter!$C$5*Parameter!$C$7*Parameter!$C$8*Parameter!$C$9*Parameter!$C$19*F105)</f>
        <v>0</v>
      </c>
      <c r="J106" s="159" t="s">
        <v>81</v>
      </c>
      <c r="L106" s="162"/>
      <c r="M106" s="194"/>
      <c r="N106" s="195"/>
      <c r="O106" s="113"/>
      <c r="P106" s="114"/>
      <c r="Q106" s="11"/>
      <c r="R106" s="196"/>
      <c r="S106" s="197"/>
      <c r="T106" s="198"/>
      <c r="X106" s="172"/>
    </row>
    <row r="107" spans="2:24">
      <c r="B107" s="176" t="s">
        <v>79</v>
      </c>
      <c r="C107" s="193">
        <v>43461</v>
      </c>
      <c r="D107" s="168">
        <f t="shared" si="10"/>
        <v>-6</v>
      </c>
      <c r="E107" s="161">
        <v>1348</v>
      </c>
      <c r="F107" s="115">
        <f t="shared" si="11"/>
        <v>-1.643835616438356E-2</v>
      </c>
      <c r="H107" s="150">
        <f t="shared" si="12"/>
        <v>43460</v>
      </c>
      <c r="I107" s="157">
        <f>MAX(0,$I$14*E106*Parameter!$C$6*Parameter!$C$5*Parameter!$C$7*Parameter!$C$8*Parameter!$C$9*Parameter!$C$19*F106)</f>
        <v>0</v>
      </c>
      <c r="J107" s="159" t="s">
        <v>81</v>
      </c>
      <c r="L107" s="162"/>
      <c r="M107" s="194"/>
      <c r="N107" s="195"/>
      <c r="O107" s="113"/>
      <c r="P107" s="114"/>
      <c r="Q107" s="11"/>
      <c r="R107" s="196"/>
      <c r="S107" s="197"/>
      <c r="T107" s="198"/>
      <c r="X107" s="172"/>
    </row>
    <row r="108" spans="2:24">
      <c r="B108" s="176" t="s">
        <v>79</v>
      </c>
      <c r="C108" s="193">
        <v>43462</v>
      </c>
      <c r="D108" s="168">
        <f t="shared" si="10"/>
        <v>-5</v>
      </c>
      <c r="E108" s="161">
        <v>1244</v>
      </c>
      <c r="F108" s="115">
        <f t="shared" si="11"/>
        <v>-1.3698630136986301E-2</v>
      </c>
      <c r="H108" s="150">
        <f t="shared" si="12"/>
        <v>43461</v>
      </c>
      <c r="I108" s="157">
        <f>MAX(0,$I$14*E107*Parameter!$C$6*Parameter!$C$5*Parameter!$C$7*Parameter!$C$8*Parameter!$C$9*Parameter!$C$19*F107)</f>
        <v>0</v>
      </c>
      <c r="J108" s="159" t="s">
        <v>81</v>
      </c>
      <c r="L108" s="162"/>
      <c r="M108" s="194"/>
      <c r="N108" s="195"/>
      <c r="O108" s="113"/>
      <c r="P108" s="114"/>
      <c r="Q108" s="11"/>
      <c r="R108" s="196"/>
      <c r="S108" s="197"/>
      <c r="T108" s="198"/>
      <c r="X108" s="172"/>
    </row>
    <row r="109" spans="2:24">
      <c r="B109" s="176" t="s">
        <v>79</v>
      </c>
      <c r="C109" s="193">
        <v>43463</v>
      </c>
      <c r="D109" s="168">
        <f t="shared" si="10"/>
        <v>-4</v>
      </c>
      <c r="E109" s="161">
        <v>428</v>
      </c>
      <c r="F109" s="115">
        <f t="shared" si="11"/>
        <v>-1.0958904109589041E-2</v>
      </c>
      <c r="H109" s="150">
        <f t="shared" si="12"/>
        <v>43462</v>
      </c>
      <c r="I109" s="157">
        <f>MAX(0,$I$14*E108*Parameter!$C$6*Parameter!$C$5*Parameter!$C$7*Parameter!$C$8*Parameter!$C$9*Parameter!$C$19*F108)</f>
        <v>0</v>
      </c>
      <c r="J109" s="159" t="s">
        <v>81</v>
      </c>
      <c r="L109" s="162"/>
      <c r="M109" s="194"/>
      <c r="N109" s="195"/>
      <c r="O109" s="113"/>
      <c r="P109" s="114"/>
      <c r="Q109" s="11"/>
      <c r="R109" s="196"/>
      <c r="S109" s="197"/>
      <c r="T109" s="198"/>
      <c r="X109" s="172"/>
    </row>
    <row r="110" spans="2:24">
      <c r="B110" s="176" t="s">
        <v>79</v>
      </c>
      <c r="C110" s="193">
        <v>43464</v>
      </c>
      <c r="D110" s="168">
        <f t="shared" si="10"/>
        <v>-3</v>
      </c>
      <c r="E110" s="161">
        <v>570</v>
      </c>
      <c r="F110" s="115">
        <f t="shared" si="11"/>
        <v>-8.21917808219178E-3</v>
      </c>
      <c r="H110" s="150">
        <f t="shared" si="12"/>
        <v>43463</v>
      </c>
      <c r="I110" s="157">
        <f>MAX(0,$I$14*E109*Parameter!$C$6*Parameter!$C$5*Parameter!$C$7*Parameter!$C$8*Parameter!$C$9*Parameter!$C$19*F109)</f>
        <v>0</v>
      </c>
      <c r="J110" s="159" t="s">
        <v>81</v>
      </c>
      <c r="L110" s="162"/>
      <c r="M110" s="194"/>
      <c r="N110" s="195"/>
      <c r="O110" s="113"/>
      <c r="P110" s="114"/>
      <c r="Q110" s="11"/>
      <c r="R110" s="196"/>
      <c r="S110" s="197"/>
      <c r="T110" s="198"/>
      <c r="X110" s="172"/>
    </row>
    <row r="111" spans="2:24">
      <c r="B111" s="176" t="s">
        <v>79</v>
      </c>
      <c r="C111" s="193">
        <v>43465</v>
      </c>
      <c r="D111" s="168">
        <f t="shared" si="10"/>
        <v>-2</v>
      </c>
      <c r="E111" s="161">
        <v>186</v>
      </c>
      <c r="F111" s="115">
        <f t="shared" si="11"/>
        <v>-5.4794520547945206E-3</v>
      </c>
      <c r="H111" s="150">
        <f t="shared" si="12"/>
        <v>43464</v>
      </c>
      <c r="I111" s="157">
        <f>MAX(0,$I$14*E110*Parameter!$C$6*Parameter!$C$5*Parameter!$C$7*Parameter!$C$8*Parameter!$C$9*Parameter!$C$19*F110)</f>
        <v>0</v>
      </c>
      <c r="J111" s="159" t="s">
        <v>81</v>
      </c>
      <c r="L111" s="162"/>
      <c r="M111" s="194"/>
      <c r="N111" s="195"/>
      <c r="O111" s="113"/>
      <c r="P111" s="114"/>
      <c r="Q111" s="11"/>
      <c r="R111" s="196"/>
      <c r="S111" s="197"/>
      <c r="T111" s="198"/>
      <c r="V111" s="162"/>
      <c r="W111" s="113"/>
      <c r="X111" s="179"/>
    </row>
    <row r="112" spans="2:24">
      <c r="B112" s="176" t="s">
        <v>79</v>
      </c>
      <c r="C112" s="193">
        <v>43533</v>
      </c>
      <c r="D112" s="168">
        <f t="shared" si="10"/>
        <v>66</v>
      </c>
      <c r="E112" s="161">
        <v>265</v>
      </c>
      <c r="F112" s="115">
        <f t="shared" si="11"/>
        <v>0.18082191780821918</v>
      </c>
      <c r="H112" s="150">
        <f t="shared" si="12"/>
        <v>43465</v>
      </c>
      <c r="I112" s="157">
        <f>MAX(0,$I$14*E111*Parameter!$C$6*Parameter!$C$5*Parameter!$C$7*Parameter!$C$8*Parameter!$C$9*Parameter!$C$19*F111)</f>
        <v>0</v>
      </c>
      <c r="J112" s="159" t="s">
        <v>81</v>
      </c>
      <c r="L112" s="162"/>
      <c r="M112" s="194"/>
      <c r="N112" s="195"/>
      <c r="O112" s="113"/>
      <c r="P112" s="114"/>
      <c r="Q112" s="11"/>
      <c r="R112" s="196"/>
      <c r="S112" s="197"/>
      <c r="T112" s="198"/>
      <c r="V112" s="162"/>
      <c r="W112" s="113"/>
      <c r="X112" s="179"/>
    </row>
    <row r="113" spans="2:24">
      <c r="B113" s="176" t="s">
        <v>79</v>
      </c>
      <c r="C113" s="193">
        <v>43534</v>
      </c>
      <c r="D113" s="168">
        <f t="shared" si="10"/>
        <v>67</v>
      </c>
      <c r="E113" s="161">
        <v>860</v>
      </c>
      <c r="F113" s="115">
        <f t="shared" si="11"/>
        <v>0.18356164383561643</v>
      </c>
      <c r="H113" s="150">
        <f t="shared" si="12"/>
        <v>43533</v>
      </c>
      <c r="I113" s="157">
        <f>MAX(0,$I$14*E112*Parameter!$C$6*Parameter!$C$5*Parameter!$C$7*Parameter!$C$8*Parameter!$C$9*Parameter!$C$19*F112)</f>
        <v>29.773283148399486</v>
      </c>
      <c r="J113" s="159" t="s">
        <v>81</v>
      </c>
      <c r="L113" s="162"/>
      <c r="M113" s="194"/>
      <c r="N113" s="195"/>
      <c r="O113" s="113"/>
      <c r="P113" s="114"/>
      <c r="Q113" s="11"/>
      <c r="R113" s="196"/>
      <c r="S113" s="197"/>
      <c r="T113" s="198"/>
      <c r="V113" s="162"/>
      <c r="W113" s="113"/>
      <c r="X113" s="179"/>
    </row>
    <row r="114" spans="2:24">
      <c r="B114" s="176" t="s">
        <v>79</v>
      </c>
      <c r="C114" s="193">
        <v>43535</v>
      </c>
      <c r="D114" s="168">
        <f t="shared" si="10"/>
        <v>68</v>
      </c>
      <c r="E114" s="161">
        <v>140</v>
      </c>
      <c r="F114" s="115">
        <f t="shared" si="11"/>
        <v>0.18630136986301371</v>
      </c>
      <c r="H114" s="150">
        <f t="shared" si="12"/>
        <v>43534</v>
      </c>
      <c r="I114" s="157">
        <f>MAX(0,$I$14*E113*Parameter!$C$6*Parameter!$C$5*Parameter!$C$7*Parameter!$C$8*Parameter!$C$9*Parameter!$C$19*F113)</f>
        <v>98.086710978317811</v>
      </c>
      <c r="J114" s="159" t="s">
        <v>81</v>
      </c>
      <c r="L114" s="162"/>
      <c r="M114" s="194"/>
      <c r="N114" s="195"/>
      <c r="O114" s="113"/>
      <c r="P114" s="114"/>
      <c r="Q114" s="11"/>
      <c r="R114" s="196"/>
      <c r="S114" s="197"/>
      <c r="T114" s="198"/>
      <c r="V114" s="162"/>
      <c r="W114" s="113"/>
      <c r="X114" s="179"/>
    </row>
    <row r="115" spans="2:24">
      <c r="B115" s="176" t="s">
        <v>79</v>
      </c>
      <c r="C115" s="193">
        <v>43536</v>
      </c>
      <c r="D115" s="168">
        <f t="shared" si="10"/>
        <v>69</v>
      </c>
      <c r="E115" s="161">
        <v>109</v>
      </c>
      <c r="F115" s="115">
        <f t="shared" si="11"/>
        <v>0.18904109589041096</v>
      </c>
      <c r="H115" s="150">
        <f t="shared" si="12"/>
        <v>43535</v>
      </c>
      <c r="I115" s="157">
        <f>MAX(0,$I$14*E114*Parameter!$C$6*Parameter!$C$5*Parameter!$C$7*Parameter!$C$8*Parameter!$C$9*Parameter!$C$19*F114)</f>
        <v>16.205926562193433</v>
      </c>
      <c r="J115" s="159" t="s">
        <v>81</v>
      </c>
      <c r="L115" s="162"/>
      <c r="M115" s="194"/>
      <c r="N115" s="195"/>
      <c r="O115" s="113"/>
      <c r="P115" s="114"/>
      <c r="Q115" s="11"/>
      <c r="R115" s="196"/>
      <c r="S115" s="197"/>
      <c r="T115" s="198"/>
      <c r="V115" s="162"/>
      <c r="W115" s="113"/>
      <c r="X115" s="179"/>
    </row>
    <row r="116" spans="2:24">
      <c r="B116" s="176" t="s">
        <v>79</v>
      </c>
      <c r="C116" s="193">
        <v>43537</v>
      </c>
      <c r="D116" s="168">
        <f t="shared" si="10"/>
        <v>70</v>
      </c>
      <c r="E116" s="161">
        <v>549</v>
      </c>
      <c r="F116" s="115">
        <f t="shared" si="11"/>
        <v>0.19178082191780821</v>
      </c>
      <c r="H116" s="150">
        <f t="shared" si="12"/>
        <v>43536</v>
      </c>
      <c r="I116" s="157">
        <f>MAX(0,$I$14*E115*Parameter!$C$6*Parameter!$C$5*Parameter!$C$7*Parameter!$C$8*Parameter!$C$9*Parameter!$C$19*F115)</f>
        <v>12.803022444774875</v>
      </c>
      <c r="J116" s="159" t="s">
        <v>81</v>
      </c>
      <c r="L116" s="162"/>
      <c r="M116" s="194"/>
      <c r="N116" s="195"/>
      <c r="O116" s="113"/>
      <c r="P116" s="114"/>
      <c r="Q116" s="11"/>
      <c r="R116" s="196"/>
      <c r="S116" s="197"/>
      <c r="T116" s="198"/>
      <c r="V116" s="162"/>
      <c r="W116" s="113"/>
      <c r="X116" s="179"/>
    </row>
    <row r="117" spans="2:24">
      <c r="B117" s="176" t="s">
        <v>79</v>
      </c>
      <c r="C117" s="193">
        <v>43538</v>
      </c>
      <c r="D117" s="168">
        <f t="shared" si="10"/>
        <v>71</v>
      </c>
      <c r="E117" s="161">
        <v>623</v>
      </c>
      <c r="F117" s="115">
        <f t="shared" si="11"/>
        <v>0.19452054794520549</v>
      </c>
      <c r="H117" s="150">
        <f t="shared" si="12"/>
        <v>43537</v>
      </c>
      <c r="I117" s="157">
        <f>MAX(0,$I$14*E116*Parameter!$C$6*Parameter!$C$5*Parameter!$C$7*Parameter!$C$8*Parameter!$C$9*Parameter!$C$19*F116)</f>
        <v>65.419512372383778</v>
      </c>
      <c r="J117" s="159" t="s">
        <v>81</v>
      </c>
      <c r="L117" s="162"/>
      <c r="M117" s="194"/>
      <c r="N117" s="195"/>
      <c r="O117" s="113"/>
      <c r="P117" s="114"/>
      <c r="Q117" s="11"/>
      <c r="R117" s="196"/>
      <c r="S117" s="197"/>
      <c r="T117" s="198"/>
      <c r="V117" s="162"/>
      <c r="W117" s="113"/>
      <c r="X117" s="179"/>
    </row>
    <row r="118" spans="2:24">
      <c r="B118" s="176" t="s">
        <v>79</v>
      </c>
      <c r="C118" s="193">
        <v>43539</v>
      </c>
      <c r="D118" s="168">
        <f t="shared" si="10"/>
        <v>72</v>
      </c>
      <c r="E118" s="161">
        <v>575</v>
      </c>
      <c r="F118" s="115">
        <f t="shared" si="11"/>
        <v>0.19726027397260273</v>
      </c>
      <c r="H118" s="150">
        <f t="shared" si="12"/>
        <v>43538</v>
      </c>
      <c r="I118" s="157">
        <f>MAX(0,$I$14*E117*Parameter!$C$6*Parameter!$C$5*Parameter!$C$7*Parameter!$C$8*Parameter!$C$9*Parameter!$C$19*F117)</f>
        <v>75.297977901838451</v>
      </c>
      <c r="J118" s="159" t="s">
        <v>81</v>
      </c>
      <c r="L118" s="162"/>
      <c r="M118" s="194"/>
      <c r="N118" s="195"/>
      <c r="O118" s="113"/>
      <c r="P118" s="114"/>
      <c r="Q118" s="11"/>
      <c r="R118" s="196"/>
      <c r="S118" s="197"/>
      <c r="T118" s="198"/>
      <c r="V118" s="162"/>
      <c r="W118" s="113"/>
      <c r="X118" s="179"/>
    </row>
    <row r="119" spans="2:24">
      <c r="B119" s="176" t="s">
        <v>79</v>
      </c>
      <c r="C119" s="193">
        <v>43540</v>
      </c>
      <c r="D119" s="168">
        <f t="shared" si="10"/>
        <v>73</v>
      </c>
      <c r="E119" s="161">
        <v>493</v>
      </c>
      <c r="F119" s="115">
        <f t="shared" si="11"/>
        <v>0.2</v>
      </c>
      <c r="H119" s="150">
        <f t="shared" si="12"/>
        <v>43539</v>
      </c>
      <c r="I119" s="157">
        <f>MAX(0,$I$14*E118*Parameter!$C$6*Parameter!$C$5*Parameter!$C$7*Parameter!$C$8*Parameter!$C$9*Parameter!$C$19*F118)</f>
        <v>70.475352907017651</v>
      </c>
      <c r="J119" s="159" t="s">
        <v>81</v>
      </c>
      <c r="L119" s="162"/>
      <c r="M119" s="194"/>
      <c r="N119" s="195"/>
      <c r="O119" s="113"/>
      <c r="P119" s="114"/>
      <c r="Q119" s="11"/>
      <c r="R119" s="196"/>
      <c r="S119" s="197"/>
      <c r="T119" s="198"/>
      <c r="V119" s="162"/>
      <c r="W119" s="113"/>
      <c r="X119" s="179"/>
    </row>
    <row r="120" spans="2:24">
      <c r="B120" s="176" t="s">
        <v>79</v>
      </c>
      <c r="C120" s="193">
        <v>43541</v>
      </c>
      <c r="D120" s="168">
        <f t="shared" si="10"/>
        <v>74</v>
      </c>
      <c r="E120" s="161">
        <v>484</v>
      </c>
      <c r="F120" s="115">
        <f t="shared" si="11"/>
        <v>0.20273972602739726</v>
      </c>
      <c r="H120" s="150">
        <f t="shared" si="12"/>
        <v>43540</v>
      </c>
      <c r="I120" s="157">
        <f>MAX(0,$I$14*E119*Parameter!$C$6*Parameter!$C$5*Parameter!$C$7*Parameter!$C$8*Parameter!$C$9*Parameter!$C$19*F119)</f>
        <v>61.264190236006243</v>
      </c>
      <c r="J120" s="159" t="s">
        <v>81</v>
      </c>
      <c r="Q120" s="11"/>
      <c r="R120" s="196"/>
      <c r="S120" s="197"/>
      <c r="T120" s="198"/>
      <c r="V120" s="162"/>
      <c r="W120" s="113"/>
      <c r="X120" s="179"/>
    </row>
    <row r="121" spans="2:24">
      <c r="B121" s="176" t="s">
        <v>79</v>
      </c>
      <c r="C121" s="193">
        <v>43542</v>
      </c>
      <c r="D121" s="168">
        <f t="shared" si="10"/>
        <v>75</v>
      </c>
      <c r="E121" s="161">
        <v>860</v>
      </c>
      <c r="F121" s="115">
        <f t="shared" si="11"/>
        <v>0.20547945205479451</v>
      </c>
      <c r="H121" s="150">
        <f t="shared" si="12"/>
        <v>43541</v>
      </c>
      <c r="I121" s="157">
        <f>MAX(0,$I$14*E120*Parameter!$C$6*Parameter!$C$5*Parameter!$C$7*Parameter!$C$8*Parameter!$C$9*Parameter!$C$19*F120)</f>
        <v>60.969691780621837</v>
      </c>
      <c r="J121" s="159" t="s">
        <v>81</v>
      </c>
      <c r="Q121" s="11"/>
      <c r="V121" s="162"/>
      <c r="W121" s="113"/>
      <c r="X121" s="179"/>
    </row>
    <row r="122" spans="2:24">
      <c r="B122" s="176" t="s">
        <v>79</v>
      </c>
      <c r="C122" s="193">
        <v>43543</v>
      </c>
      <c r="D122" s="168">
        <f t="shared" si="10"/>
        <v>76</v>
      </c>
      <c r="E122" s="161">
        <v>406</v>
      </c>
      <c r="F122" s="115">
        <f t="shared" si="11"/>
        <v>0.20821917808219179</v>
      </c>
      <c r="H122" s="150">
        <f t="shared" si="12"/>
        <v>43542</v>
      </c>
      <c r="I122" s="157">
        <f>MAX(0,$I$14*E121*Parameter!$C$6*Parameter!$C$5*Parameter!$C$7*Parameter!$C$8*Parameter!$C$9*Parameter!$C$19*F121)</f>
        <v>109.79855706528112</v>
      </c>
      <c r="J122" s="159" t="s">
        <v>81</v>
      </c>
      <c r="Q122" s="11"/>
      <c r="V122" s="162"/>
      <c r="W122" s="113"/>
      <c r="X122" s="179"/>
    </row>
    <row r="123" spans="2:24">
      <c r="B123" s="176" t="s">
        <v>79</v>
      </c>
      <c r="C123" s="193">
        <v>43544</v>
      </c>
      <c r="D123" s="168">
        <f t="shared" si="10"/>
        <v>77</v>
      </c>
      <c r="E123" s="161">
        <v>381</v>
      </c>
      <c r="F123" s="115">
        <f t="shared" si="11"/>
        <v>0.21095890410958903</v>
      </c>
      <c r="H123" s="150">
        <f t="shared" si="12"/>
        <v>43543</v>
      </c>
      <c r="I123" s="157">
        <f>MAX(0,$I$14*E122*Parameter!$C$6*Parameter!$C$5*Parameter!$C$7*Parameter!$C$8*Parameter!$C$9*Parameter!$C$19*F122)</f>
        <v>52.526267857462237</v>
      </c>
      <c r="J123" s="159" t="s">
        <v>81</v>
      </c>
      <c r="L123" s="162"/>
      <c r="M123" s="194"/>
      <c r="N123" s="195"/>
      <c r="O123" s="113"/>
      <c r="P123" s="114"/>
      <c r="Q123" s="11"/>
      <c r="R123" s="196"/>
      <c r="S123" s="197"/>
      <c r="T123" s="198"/>
      <c r="V123" s="162"/>
      <c r="W123" s="113"/>
      <c r="X123" s="179"/>
    </row>
    <row r="124" spans="2:24">
      <c r="B124" s="176" t="s">
        <v>79</v>
      </c>
      <c r="C124" s="193">
        <v>43545</v>
      </c>
      <c r="D124" s="168">
        <f t="shared" si="10"/>
        <v>78</v>
      </c>
      <c r="E124" s="161">
        <v>557</v>
      </c>
      <c r="F124" s="115">
        <f t="shared" si="11"/>
        <v>0.21369863013698631</v>
      </c>
      <c r="H124" s="150">
        <f t="shared" si="12"/>
        <v>43544</v>
      </c>
      <c r="I124" s="157">
        <f>MAX(0,$I$14*E123*Parameter!$C$6*Parameter!$C$5*Parameter!$C$7*Parameter!$C$8*Parameter!$C$9*Parameter!$C$19*F123)</f>
        <v>49.940469280994606</v>
      </c>
      <c r="J124" s="159" t="s">
        <v>81</v>
      </c>
      <c r="L124" s="162"/>
      <c r="M124" s="194"/>
      <c r="N124" s="195"/>
      <c r="O124" s="113"/>
      <c r="P124" s="114"/>
      <c r="Q124" s="11"/>
      <c r="R124" s="196"/>
      <c r="S124" s="197"/>
      <c r="T124" s="198"/>
      <c r="V124" s="162"/>
      <c r="W124" s="113"/>
      <c r="X124" s="179"/>
    </row>
    <row r="125" spans="2:24">
      <c r="B125" s="176" t="s">
        <v>79</v>
      </c>
      <c r="C125" s="193">
        <v>43546</v>
      </c>
      <c r="D125" s="168">
        <f t="shared" si="10"/>
        <v>79</v>
      </c>
      <c r="E125" s="161">
        <v>926</v>
      </c>
      <c r="F125" s="115">
        <f t="shared" si="11"/>
        <v>0.21643835616438356</v>
      </c>
      <c r="H125" s="150">
        <f t="shared" si="12"/>
        <v>43545</v>
      </c>
      <c r="I125" s="157">
        <f>MAX(0,$I$14*E124*Parameter!$C$6*Parameter!$C$5*Parameter!$C$7*Parameter!$C$8*Parameter!$C$9*Parameter!$C$19*F124)</f>
        <v>73.958265275320997</v>
      </c>
      <c r="J125" s="159" t="s">
        <v>81</v>
      </c>
      <c r="L125" s="162"/>
      <c r="M125" s="194"/>
      <c r="N125" s="195"/>
      <c r="O125" s="113"/>
      <c r="P125" s="114"/>
      <c r="Q125" s="11"/>
      <c r="R125" s="196"/>
      <c r="S125" s="197"/>
      <c r="T125" s="198"/>
      <c r="V125" s="162"/>
      <c r="W125" s="113"/>
      <c r="X125" s="179"/>
    </row>
    <row r="126" spans="2:24">
      <c r="B126" s="176" t="s">
        <v>79</v>
      </c>
      <c r="C126" s="193">
        <v>43547</v>
      </c>
      <c r="D126" s="168">
        <f t="shared" si="10"/>
        <v>80</v>
      </c>
      <c r="E126" s="161">
        <v>208</v>
      </c>
      <c r="F126" s="115">
        <f t="shared" si="11"/>
        <v>0.21917808219178081</v>
      </c>
      <c r="H126" s="150">
        <f t="shared" si="12"/>
        <v>43546</v>
      </c>
      <c r="I126" s="157">
        <f>MAX(0,$I$14*E125*Parameter!$C$6*Parameter!$C$5*Parameter!$C$7*Parameter!$C$8*Parameter!$C$9*Parameter!$C$19*F125)</f>
        <v>124.53028904734224</v>
      </c>
      <c r="J126" s="159" t="s">
        <v>81</v>
      </c>
      <c r="Q126" s="11"/>
      <c r="V126" s="162"/>
      <c r="W126" s="113"/>
      <c r="X126" s="179"/>
    </row>
    <row r="127" spans="2:24">
      <c r="B127" s="176" t="s">
        <v>79</v>
      </c>
      <c r="C127" s="193">
        <v>43548</v>
      </c>
      <c r="D127" s="168">
        <f t="shared" ref="D127:D157" si="14">(C127+(365*2))-$C$3</f>
        <v>81</v>
      </c>
      <c r="E127" s="161">
        <v>304</v>
      </c>
      <c r="F127" s="115">
        <f t="shared" ref="F127:F157" si="15">MIN($C$5/365, (D127/365))</f>
        <v>0.22191780821917809</v>
      </c>
      <c r="H127" s="150">
        <f t="shared" ref="H127:H163" si="16">C126</f>
        <v>43547</v>
      </c>
      <c r="I127" s="157">
        <f>MAX(0,$I$14*E126*Parameter!$C$6*Parameter!$C$5*Parameter!$C$7*Parameter!$C$8*Parameter!$C$9*Parameter!$C$19*F126)</f>
        <v>28.326325419632216</v>
      </c>
      <c r="J127" s="159" t="s">
        <v>81</v>
      </c>
      <c r="Q127" s="11"/>
      <c r="V127" s="162"/>
      <c r="W127" s="113"/>
      <c r="X127" s="179"/>
    </row>
    <row r="128" spans="2:24">
      <c r="B128" s="176" t="s">
        <v>79</v>
      </c>
      <c r="C128" s="193">
        <v>43549</v>
      </c>
      <c r="D128" s="168">
        <f t="shared" si="14"/>
        <v>82</v>
      </c>
      <c r="E128" s="161">
        <v>262</v>
      </c>
      <c r="F128" s="115">
        <f t="shared" si="15"/>
        <v>0.22465753424657534</v>
      </c>
      <c r="H128" s="150">
        <f t="shared" si="16"/>
        <v>43548</v>
      </c>
      <c r="I128" s="157">
        <f>MAX(0,$I$14*E127*Parameter!$C$6*Parameter!$C$5*Parameter!$C$7*Parameter!$C$8*Parameter!$C$9*Parameter!$C$19*F127)</f>
        <v>41.917514250782673</v>
      </c>
      <c r="J128" s="159" t="s">
        <v>81</v>
      </c>
      <c r="Q128" s="11"/>
      <c r="V128" s="162"/>
      <c r="W128" s="113"/>
      <c r="X128" s="179"/>
    </row>
    <row r="129" spans="2:24">
      <c r="B129" s="176" t="s">
        <v>79</v>
      </c>
      <c r="C129" s="193">
        <v>43551</v>
      </c>
      <c r="D129" s="168">
        <f t="shared" si="14"/>
        <v>84</v>
      </c>
      <c r="E129" s="161">
        <v>443</v>
      </c>
      <c r="F129" s="115">
        <f t="shared" si="15"/>
        <v>0.23013698630136986</v>
      </c>
      <c r="H129" s="150">
        <f t="shared" si="16"/>
        <v>43549</v>
      </c>
      <c r="I129" s="157">
        <f>MAX(0,$I$14*E128*Parameter!$C$6*Parameter!$C$5*Parameter!$C$7*Parameter!$C$8*Parameter!$C$9*Parameter!$C$19*F128)</f>
        <v>36.572282170395347</v>
      </c>
      <c r="J129" s="159" t="s">
        <v>81</v>
      </c>
      <c r="Q129" s="11"/>
      <c r="V129" s="162"/>
      <c r="W129" s="113"/>
      <c r="X129" s="179"/>
    </row>
    <row r="130" spans="2:24">
      <c r="B130" s="176" t="s">
        <v>79</v>
      </c>
      <c r="C130" s="193">
        <v>43553</v>
      </c>
      <c r="D130" s="168">
        <f t="shared" si="14"/>
        <v>86</v>
      </c>
      <c r="E130" s="161">
        <v>286</v>
      </c>
      <c r="F130" s="115">
        <f t="shared" si="15"/>
        <v>0.23561643835616439</v>
      </c>
      <c r="H130" s="150">
        <f t="shared" si="16"/>
        <v>43551</v>
      </c>
      <c r="I130" s="157">
        <f>MAX(0,$I$14*E129*Parameter!$C$6*Parameter!$C$5*Parameter!$C$7*Parameter!$C$8*Parameter!$C$9*Parameter!$C$19*F129)</f>
        <v>63.346107062220796</v>
      </c>
      <c r="J130" s="159" t="s">
        <v>81</v>
      </c>
      <c r="Q130" s="11"/>
      <c r="V130" s="162"/>
      <c r="W130" s="113"/>
      <c r="X130" s="179"/>
    </row>
    <row r="131" spans="2:24">
      <c r="B131" s="176" t="s">
        <v>79</v>
      </c>
      <c r="C131" s="193">
        <v>43568</v>
      </c>
      <c r="D131" s="168">
        <f t="shared" si="14"/>
        <v>101</v>
      </c>
      <c r="E131" s="161">
        <v>15</v>
      </c>
      <c r="F131" s="115">
        <f t="shared" si="15"/>
        <v>0.27671232876712326</v>
      </c>
      <c r="H131" s="150">
        <f t="shared" si="16"/>
        <v>43553</v>
      </c>
      <c r="I131" s="157">
        <f>MAX(0,$I$14*E130*Parameter!$C$6*Parameter!$C$5*Parameter!$C$7*Parameter!$C$8*Parameter!$C$9*Parameter!$C$19*F130)</f>
        <v>41.869849760893871</v>
      </c>
      <c r="J131" s="159" t="s">
        <v>81</v>
      </c>
      <c r="Q131" s="11"/>
      <c r="V131" s="162"/>
      <c r="W131" s="113"/>
      <c r="X131" s="179"/>
    </row>
    <row r="132" spans="2:24">
      <c r="B132" s="176" t="s">
        <v>79</v>
      </c>
      <c r="C132" s="193">
        <v>43570</v>
      </c>
      <c r="D132" s="168">
        <f t="shared" si="14"/>
        <v>103</v>
      </c>
      <c r="E132" s="161">
        <v>1</v>
      </c>
      <c r="F132" s="115">
        <f t="shared" si="15"/>
        <v>0.28219178082191781</v>
      </c>
      <c r="H132" s="150">
        <f t="shared" si="16"/>
        <v>43568</v>
      </c>
      <c r="I132" s="157">
        <f>MAX(0,$I$14*E131*Parameter!$C$6*Parameter!$C$5*Parameter!$C$7*Parameter!$C$8*Parameter!$C$9*Parameter!$C$19*F131)</f>
        <v>2.5789893636263708</v>
      </c>
      <c r="J132" s="159" t="s">
        <v>81</v>
      </c>
      <c r="Q132" s="11"/>
      <c r="V132" s="162"/>
      <c r="W132" s="113"/>
      <c r="X132" s="179"/>
    </row>
    <row r="133" spans="2:24">
      <c r="B133" s="176" t="s">
        <v>79</v>
      </c>
      <c r="C133" s="193">
        <v>43574</v>
      </c>
      <c r="D133" s="168">
        <f t="shared" si="14"/>
        <v>107</v>
      </c>
      <c r="E133" s="161">
        <v>52</v>
      </c>
      <c r="F133" s="115">
        <f t="shared" si="15"/>
        <v>0.29315068493150687</v>
      </c>
      <c r="H133" s="150">
        <f t="shared" si="16"/>
        <v>43570</v>
      </c>
      <c r="I133" s="157">
        <f>MAX(0,$I$14*E132*Parameter!$C$6*Parameter!$C$5*Parameter!$C$7*Parameter!$C$8*Parameter!$C$9*Parameter!$C$19*F132)</f>
        <v>0.17533723066238691</v>
      </c>
      <c r="J133" s="159" t="s">
        <v>81</v>
      </c>
      <c r="Q133" s="11"/>
      <c r="V133" s="162"/>
      <c r="W133" s="113"/>
      <c r="X133" s="179"/>
    </row>
    <row r="134" spans="2:24">
      <c r="B134" s="176" t="s">
        <v>79</v>
      </c>
      <c r="C134" s="193">
        <v>43575</v>
      </c>
      <c r="D134" s="168">
        <f t="shared" si="14"/>
        <v>108</v>
      </c>
      <c r="E134" s="161">
        <v>77</v>
      </c>
      <c r="F134" s="115">
        <f t="shared" si="15"/>
        <v>0.29589041095890412</v>
      </c>
      <c r="H134" s="150">
        <f t="shared" si="16"/>
        <v>43574</v>
      </c>
      <c r="I134" s="157">
        <f>MAX(0,$I$14*E133*Parameter!$C$6*Parameter!$C$5*Parameter!$C$7*Parameter!$C$8*Parameter!$C$9*Parameter!$C$19*F133)</f>
        <v>9.4716150621895228</v>
      </c>
      <c r="J134" s="159" t="s">
        <v>81</v>
      </c>
      <c r="Q134" s="11"/>
      <c r="V134" s="162"/>
      <c r="W134" s="113"/>
      <c r="X134" s="179"/>
    </row>
    <row r="135" spans="2:24">
      <c r="B135" s="176" t="s">
        <v>79</v>
      </c>
      <c r="C135" s="193">
        <v>43576</v>
      </c>
      <c r="D135" s="168">
        <f t="shared" si="14"/>
        <v>109</v>
      </c>
      <c r="E135" s="161">
        <v>144</v>
      </c>
      <c r="F135" s="115">
        <f t="shared" si="15"/>
        <v>0.29863013698630136</v>
      </c>
      <c r="H135" s="150">
        <f t="shared" si="16"/>
        <v>43575</v>
      </c>
      <c r="I135" s="157">
        <f>MAX(0,$I$14*E134*Parameter!$C$6*Parameter!$C$5*Parameter!$C$7*Parameter!$C$8*Parameter!$C$9*Parameter!$C$19*F134)</f>
        <v>14.156353496974852</v>
      </c>
      <c r="J135" s="159" t="s">
        <v>81</v>
      </c>
      <c r="Q135" s="11"/>
      <c r="V135" s="162"/>
      <c r="W135" s="113"/>
      <c r="X135" s="179"/>
    </row>
    <row r="136" spans="2:24">
      <c r="B136" s="176" t="s">
        <v>79</v>
      </c>
      <c r="C136" s="193">
        <v>43577</v>
      </c>
      <c r="D136" s="168">
        <f t="shared" si="14"/>
        <v>110</v>
      </c>
      <c r="E136" s="161">
        <v>62</v>
      </c>
      <c r="F136" s="115">
        <f t="shared" si="15"/>
        <v>0.30136986301369861</v>
      </c>
      <c r="H136" s="150">
        <f t="shared" si="16"/>
        <v>43576</v>
      </c>
      <c r="I136" s="157">
        <f>MAX(0,$I$14*E135*Parameter!$C$6*Parameter!$C$5*Parameter!$C$7*Parameter!$C$8*Parameter!$C$9*Parameter!$C$19*F135)</f>
        <v>26.719351189095388</v>
      </c>
      <c r="J136" s="159" t="s">
        <v>81</v>
      </c>
      <c r="Q136" s="11"/>
      <c r="V136" s="162"/>
      <c r="W136" s="113"/>
      <c r="X136" s="179"/>
    </row>
    <row r="137" spans="2:24">
      <c r="B137" s="176" t="s">
        <v>79</v>
      </c>
      <c r="C137" s="193">
        <v>43578</v>
      </c>
      <c r="D137" s="168">
        <f t="shared" si="14"/>
        <v>111</v>
      </c>
      <c r="E137" s="161">
        <v>26</v>
      </c>
      <c r="F137" s="115">
        <f t="shared" si="15"/>
        <v>0.30410958904109592</v>
      </c>
      <c r="H137" s="150">
        <f t="shared" si="16"/>
        <v>43577</v>
      </c>
      <c r="I137" s="157">
        <f>MAX(0,$I$14*E136*Parameter!$C$6*Parameter!$C$5*Parameter!$C$7*Parameter!$C$8*Parameter!$C$9*Parameter!$C$19*F136)</f>
        <v>11.609707894344453</v>
      </c>
      <c r="J137" s="159" t="s">
        <v>81</v>
      </c>
      <c r="Q137" s="11"/>
      <c r="V137" s="162"/>
      <c r="W137" s="113"/>
      <c r="X137" s="179"/>
    </row>
    <row r="138" spans="2:24">
      <c r="B138" s="176" t="s">
        <v>79</v>
      </c>
      <c r="C138" s="193">
        <v>43579</v>
      </c>
      <c r="D138" s="168">
        <f t="shared" si="14"/>
        <v>112</v>
      </c>
      <c r="E138" s="161">
        <v>25</v>
      </c>
      <c r="F138" s="115">
        <f t="shared" si="15"/>
        <v>0.30684931506849317</v>
      </c>
      <c r="H138" s="150">
        <f t="shared" si="16"/>
        <v>43578</v>
      </c>
      <c r="I138" s="157">
        <f>MAX(0,$I$14*E137*Parameter!$C$6*Parameter!$C$5*Parameter!$C$7*Parameter!$C$8*Parameter!$C$9*Parameter!$C$19*F137)</f>
        <v>4.9128470649674636</v>
      </c>
      <c r="J138" s="159" t="s">
        <v>81</v>
      </c>
      <c r="Q138" s="11"/>
      <c r="V138" s="162"/>
      <c r="W138" s="113"/>
      <c r="X138" s="179"/>
    </row>
    <row r="139" spans="2:24">
      <c r="B139" s="176" t="s">
        <v>79</v>
      </c>
      <c r="C139" s="193">
        <v>43580</v>
      </c>
      <c r="D139" s="168">
        <f t="shared" si="14"/>
        <v>113</v>
      </c>
      <c r="E139" s="161">
        <v>21</v>
      </c>
      <c r="F139" s="115">
        <f t="shared" si="15"/>
        <v>0.30958904109589042</v>
      </c>
      <c r="H139" s="150">
        <f t="shared" si="16"/>
        <v>43579</v>
      </c>
      <c r="I139" s="157">
        <f>MAX(0,$I$14*E138*Parameter!$C$6*Parameter!$C$5*Parameter!$C$7*Parameter!$C$8*Parameter!$C$9*Parameter!$C$19*F138)</f>
        <v>4.7664489888804216</v>
      </c>
      <c r="J139" s="159" t="s">
        <v>81</v>
      </c>
      <c r="Q139" s="11"/>
      <c r="V139" s="162"/>
      <c r="W139" s="113"/>
      <c r="X139" s="179"/>
    </row>
    <row r="140" spans="2:24">
      <c r="B140" s="176" t="s">
        <v>79</v>
      </c>
      <c r="C140" s="193">
        <v>43708</v>
      </c>
      <c r="D140" s="168">
        <f t="shared" si="14"/>
        <v>241</v>
      </c>
      <c r="E140" s="161">
        <v>762</v>
      </c>
      <c r="F140" s="115">
        <f t="shared" si="15"/>
        <v>0.66027397260273968</v>
      </c>
      <c r="H140" s="150">
        <f t="shared" si="16"/>
        <v>43580</v>
      </c>
      <c r="I140" s="157">
        <f>MAX(0,$I$14*E139*Parameter!$C$6*Parameter!$C$5*Parameter!$C$7*Parameter!$C$8*Parameter!$C$9*Parameter!$C$19*F139)</f>
        <v>4.0395655180761567</v>
      </c>
      <c r="J140" s="159" t="s">
        <v>81</v>
      </c>
      <c r="Q140" s="11"/>
      <c r="V140" s="162"/>
      <c r="W140" s="113"/>
      <c r="X140" s="179"/>
    </row>
    <row r="141" spans="2:24">
      <c r="B141" s="176" t="s">
        <v>79</v>
      </c>
      <c r="C141" s="193">
        <v>43709</v>
      </c>
      <c r="D141" s="168">
        <f t="shared" si="14"/>
        <v>242</v>
      </c>
      <c r="E141" s="161">
        <v>1249</v>
      </c>
      <c r="F141" s="115">
        <f t="shared" si="15"/>
        <v>0.66301369863013704</v>
      </c>
      <c r="H141" s="150">
        <f t="shared" si="16"/>
        <v>43708</v>
      </c>
      <c r="I141" s="157">
        <f>MAX(0,$I$14*E140*Parameter!$C$6*Parameter!$C$5*Parameter!$C$7*Parameter!$C$8*Parameter!$C$9*Parameter!$C$19*F140)</f>
        <v>312.61436614856359</v>
      </c>
      <c r="J141" s="159" t="s">
        <v>81</v>
      </c>
      <c r="Q141" s="11"/>
      <c r="V141" s="162"/>
      <c r="W141" s="113"/>
      <c r="X141" s="179"/>
    </row>
    <row r="142" spans="2:24">
      <c r="B142" s="176" t="s">
        <v>79</v>
      </c>
      <c r="C142" s="193">
        <v>43710</v>
      </c>
      <c r="D142" s="168">
        <f t="shared" si="14"/>
        <v>243</v>
      </c>
      <c r="E142" s="161">
        <v>942</v>
      </c>
      <c r="F142" s="115">
        <f t="shared" si="15"/>
        <v>0.66575342465753429</v>
      </c>
      <c r="H142" s="150">
        <f t="shared" si="16"/>
        <v>43709</v>
      </c>
      <c r="I142" s="157">
        <f>MAX(0,$I$14*E141*Parameter!$C$6*Parameter!$C$5*Parameter!$C$7*Parameter!$C$8*Parameter!$C$9*Parameter!$C$19*F141)</f>
        <v>514.53476374322099</v>
      </c>
      <c r="J142" s="159" t="s">
        <v>81</v>
      </c>
      <c r="Q142" s="11"/>
      <c r="V142" s="162"/>
      <c r="W142" s="113"/>
      <c r="X142" s="179"/>
    </row>
    <row r="143" spans="2:24">
      <c r="B143" s="176" t="s">
        <v>79</v>
      </c>
      <c r="C143" s="193">
        <v>43711</v>
      </c>
      <c r="D143" s="168">
        <f t="shared" si="14"/>
        <v>244</v>
      </c>
      <c r="E143" s="161">
        <v>1136</v>
      </c>
      <c r="F143" s="115">
        <f t="shared" si="15"/>
        <v>0.66849315068493154</v>
      </c>
      <c r="H143" s="150">
        <f t="shared" si="16"/>
        <v>43710</v>
      </c>
      <c r="I143" s="157">
        <f>MAX(0,$I$14*E142*Parameter!$C$6*Parameter!$C$5*Parameter!$C$7*Parameter!$C$8*Parameter!$C$9*Parameter!$C$19*F142)</f>
        <v>389.66741866023636</v>
      </c>
      <c r="J143" s="159" t="s">
        <v>81</v>
      </c>
      <c r="Q143" s="11"/>
      <c r="V143" s="162"/>
      <c r="W143" s="113"/>
      <c r="X143" s="179"/>
    </row>
    <row r="144" spans="2:24">
      <c r="B144" s="176" t="s">
        <v>79</v>
      </c>
      <c r="C144" s="193">
        <v>43712</v>
      </c>
      <c r="D144" s="168">
        <f t="shared" si="14"/>
        <v>245</v>
      </c>
      <c r="E144" s="161">
        <v>700</v>
      </c>
      <c r="F144" s="115">
        <f t="shared" si="15"/>
        <v>0.67123287671232879</v>
      </c>
      <c r="H144" s="150">
        <f t="shared" si="16"/>
        <v>43711</v>
      </c>
      <c r="I144" s="157">
        <f>MAX(0,$I$14*E143*Parameter!$C$6*Parameter!$C$5*Parameter!$C$7*Parameter!$C$8*Parameter!$C$9*Parameter!$C$19*F143)</f>
        <v>471.8512130477967</v>
      </c>
      <c r="J144" s="159" t="s">
        <v>81</v>
      </c>
      <c r="Q144" s="11"/>
      <c r="V144" s="162"/>
      <c r="W144" s="113"/>
      <c r="X144" s="179"/>
    </row>
    <row r="145" spans="2:24">
      <c r="B145" s="176" t="s">
        <v>79</v>
      </c>
      <c r="C145" s="193">
        <v>43713</v>
      </c>
      <c r="D145" s="168">
        <f t="shared" si="14"/>
        <v>246</v>
      </c>
      <c r="E145" s="161">
        <v>1518</v>
      </c>
      <c r="F145" s="115">
        <f t="shared" si="15"/>
        <v>0.67397260273972603</v>
      </c>
      <c r="H145" s="150">
        <f t="shared" si="16"/>
        <v>43712</v>
      </c>
      <c r="I145" s="157">
        <f>MAX(0,$I$14*E144*Parameter!$C$6*Parameter!$C$5*Parameter!$C$7*Parameter!$C$8*Parameter!$C$9*Parameter!$C$19*F144)</f>
        <v>291.94500056892582</v>
      </c>
      <c r="J145" s="159" t="s">
        <v>81</v>
      </c>
      <c r="Q145" s="11"/>
      <c r="V145" s="162"/>
      <c r="W145" s="113"/>
      <c r="X145" s="179"/>
    </row>
    <row r="146" spans="2:24">
      <c r="B146" s="176" t="s">
        <v>79</v>
      </c>
      <c r="C146" s="193">
        <v>43714</v>
      </c>
      <c r="D146" s="168">
        <f t="shared" si="14"/>
        <v>247</v>
      </c>
      <c r="E146" s="161">
        <v>1324</v>
      </c>
      <c r="F146" s="115">
        <f t="shared" si="15"/>
        <v>0.67671232876712328</v>
      </c>
      <c r="H146" s="150">
        <f t="shared" si="16"/>
        <v>43713</v>
      </c>
      <c r="I146" s="157">
        <f>MAX(0,$I$14*E145*Parameter!$C$6*Parameter!$C$5*Parameter!$C$7*Parameter!$C$8*Parameter!$C$9*Parameter!$C$19*F145)</f>
        <v>635.68768322129915</v>
      </c>
      <c r="J146" s="159" t="s">
        <v>81</v>
      </c>
      <c r="Q146" s="11"/>
      <c r="V146" s="162"/>
      <c r="W146" s="113"/>
      <c r="X146" s="179"/>
    </row>
    <row r="147" spans="2:24">
      <c r="B147" s="176" t="s">
        <v>79</v>
      </c>
      <c r="C147" s="193">
        <v>43715</v>
      </c>
      <c r="D147" s="168">
        <f t="shared" si="14"/>
        <v>248</v>
      </c>
      <c r="E147" s="161">
        <v>1061</v>
      </c>
      <c r="F147" s="115">
        <f t="shared" si="15"/>
        <v>0.67945205479452053</v>
      </c>
      <c r="H147" s="150">
        <f t="shared" si="16"/>
        <v>43714</v>
      </c>
      <c r="I147" s="157">
        <f>MAX(0,$I$14*E146*Parameter!$C$6*Parameter!$C$5*Parameter!$C$7*Parameter!$C$8*Parameter!$C$9*Parameter!$C$19*F146)</f>
        <v>556.7008142627094</v>
      </c>
      <c r="J147" s="159" t="s">
        <v>81</v>
      </c>
      <c r="Q147" s="11"/>
      <c r="V147" s="162"/>
      <c r="W147" s="113"/>
      <c r="X147" s="179"/>
    </row>
    <row r="148" spans="2:24">
      <c r="B148" s="176" t="s">
        <v>79</v>
      </c>
      <c r="C148" s="193">
        <v>43716</v>
      </c>
      <c r="D148" s="168">
        <f t="shared" si="14"/>
        <v>249</v>
      </c>
      <c r="E148" s="161">
        <v>728</v>
      </c>
      <c r="F148" s="115">
        <f t="shared" si="15"/>
        <v>0.68219178082191778</v>
      </c>
      <c r="H148" s="150">
        <f t="shared" si="16"/>
        <v>43715</v>
      </c>
      <c r="I148" s="157">
        <f>MAX(0,$I$14*E147*Parameter!$C$6*Parameter!$C$5*Parameter!$C$7*Parameter!$C$8*Parameter!$C$9*Parameter!$C$19*F147)</f>
        <v>447.92363912361691</v>
      </c>
      <c r="J148" s="159" t="s">
        <v>81</v>
      </c>
      <c r="Q148" s="11"/>
      <c r="V148" s="162"/>
      <c r="W148" s="113"/>
      <c r="X148" s="179"/>
    </row>
    <row r="149" spans="2:24">
      <c r="B149" s="176" t="s">
        <v>79</v>
      </c>
      <c r="C149" s="193">
        <v>43717</v>
      </c>
      <c r="D149" s="168">
        <f t="shared" si="14"/>
        <v>250</v>
      </c>
      <c r="E149" s="161">
        <v>468</v>
      </c>
      <c r="F149" s="115">
        <f t="shared" si="15"/>
        <v>0.68493150684931503</v>
      </c>
      <c r="H149" s="150">
        <f t="shared" si="16"/>
        <v>43716</v>
      </c>
      <c r="I149" s="157">
        <f>MAX(0,$I$14*E148*Parameter!$C$6*Parameter!$C$5*Parameter!$C$7*Parameter!$C$8*Parameter!$C$9*Parameter!$C$19*F148)</f>
        <v>308.57990754011848</v>
      </c>
      <c r="J149" s="159" t="s">
        <v>81</v>
      </c>
      <c r="Q149" s="11"/>
      <c r="V149" s="162"/>
      <c r="W149" s="113"/>
      <c r="X149" s="179"/>
    </row>
    <row r="150" spans="2:24">
      <c r="B150" s="176" t="s">
        <v>79</v>
      </c>
      <c r="C150" s="193">
        <v>43720</v>
      </c>
      <c r="D150" s="168">
        <f t="shared" si="14"/>
        <v>253</v>
      </c>
      <c r="E150" s="161">
        <v>616</v>
      </c>
      <c r="F150" s="115">
        <f t="shared" si="15"/>
        <v>0.69315068493150689</v>
      </c>
      <c r="H150" s="150">
        <f t="shared" si="16"/>
        <v>43717</v>
      </c>
      <c r="I150" s="157">
        <f>MAX(0,$I$14*E149*Parameter!$C$6*Parameter!$C$5*Parameter!$C$7*Parameter!$C$8*Parameter!$C$9*Parameter!$C$19*F149)</f>
        <v>199.16947560678901</v>
      </c>
      <c r="J150" s="159" t="s">
        <v>81</v>
      </c>
      <c r="Q150" s="11"/>
      <c r="V150" s="162"/>
      <c r="W150" s="113"/>
      <c r="X150" s="179"/>
    </row>
    <row r="151" spans="2:24">
      <c r="B151" s="176" t="s">
        <v>79</v>
      </c>
      <c r="C151" s="193">
        <v>43721</v>
      </c>
      <c r="D151" s="168">
        <f t="shared" si="14"/>
        <v>254</v>
      </c>
      <c r="E151" s="161">
        <v>448</v>
      </c>
      <c r="F151" s="115">
        <f t="shared" si="15"/>
        <v>0.69589041095890414</v>
      </c>
      <c r="H151" s="150">
        <f t="shared" si="16"/>
        <v>43720</v>
      </c>
      <c r="I151" s="157">
        <f>MAX(0,$I$14*E150*Parameter!$C$6*Parameter!$C$5*Parameter!$C$7*Parameter!$C$8*Parameter!$C$9*Parameter!$C$19*F150)</f>
        <v>265.30055072108428</v>
      </c>
      <c r="J151" s="159" t="s">
        <v>81</v>
      </c>
      <c r="Q151" s="11"/>
      <c r="V151" s="162"/>
      <c r="W151" s="113"/>
      <c r="X151" s="179"/>
    </row>
    <row r="152" spans="2:24">
      <c r="B152" s="176" t="s">
        <v>79</v>
      </c>
      <c r="C152" s="193">
        <v>43722</v>
      </c>
      <c r="D152" s="168">
        <f t="shared" si="14"/>
        <v>255</v>
      </c>
      <c r="E152" s="161">
        <v>1190</v>
      </c>
      <c r="F152" s="115">
        <f t="shared" si="15"/>
        <v>0.69863013698630139</v>
      </c>
      <c r="H152" s="150">
        <f t="shared" si="16"/>
        <v>43721</v>
      </c>
      <c r="I152" s="157">
        <f>MAX(0,$I$14*E151*Parameter!$C$6*Parameter!$C$5*Parameter!$C$7*Parameter!$C$8*Parameter!$C$9*Parameter!$C$19*F151)</f>
        <v>193.7084869081003</v>
      </c>
      <c r="J152" s="159" t="s">
        <v>81</v>
      </c>
      <c r="Q152" s="11"/>
      <c r="V152" s="162"/>
      <c r="W152" s="113"/>
      <c r="X152" s="179"/>
    </row>
    <row r="153" spans="2:24">
      <c r="B153" s="176" t="s">
        <v>79</v>
      </c>
      <c r="C153" s="193">
        <v>43723</v>
      </c>
      <c r="D153" s="168">
        <f t="shared" si="14"/>
        <v>256</v>
      </c>
      <c r="E153" s="161">
        <v>1206</v>
      </c>
      <c r="F153" s="115">
        <f t="shared" si="15"/>
        <v>0.70136986301369864</v>
      </c>
      <c r="H153" s="150">
        <f t="shared" si="16"/>
        <v>43722</v>
      </c>
      <c r="I153" s="157">
        <f>MAX(0,$I$14*E152*Parameter!$C$6*Parameter!$C$5*Parameter!$C$7*Parameter!$C$8*Parameter!$C$9*Parameter!$C$19*F152)</f>
        <v>516.56390916991563</v>
      </c>
      <c r="J153" s="159" t="s">
        <v>81</v>
      </c>
      <c r="Q153" s="11"/>
      <c r="V153" s="162"/>
      <c r="W153" s="113"/>
      <c r="X153" s="179"/>
    </row>
    <row r="154" spans="2:24">
      <c r="B154" s="176" t="s">
        <v>79</v>
      </c>
      <c r="C154" s="193">
        <v>43724</v>
      </c>
      <c r="D154" s="168">
        <f t="shared" si="14"/>
        <v>257</v>
      </c>
      <c r="E154" s="161">
        <v>774</v>
      </c>
      <c r="F154" s="115">
        <f t="shared" si="15"/>
        <v>0.70410958904109588</v>
      </c>
      <c r="H154" s="150">
        <f t="shared" si="16"/>
        <v>43723</v>
      </c>
      <c r="I154" s="157">
        <f>MAX(0,$I$14*E153*Parameter!$C$6*Parameter!$C$5*Parameter!$C$7*Parameter!$C$8*Parameter!$C$9*Parameter!$C$19*F153)</f>
        <v>525.56228393963772</v>
      </c>
      <c r="J154" s="159" t="s">
        <v>81</v>
      </c>
      <c r="Q154" s="11"/>
      <c r="V154" s="162"/>
      <c r="W154" s="113"/>
      <c r="X154" s="179"/>
    </row>
    <row r="155" spans="2:24">
      <c r="B155" s="176" t="s">
        <v>79</v>
      </c>
      <c r="C155" s="193">
        <v>43725</v>
      </c>
      <c r="D155" s="168">
        <f t="shared" si="14"/>
        <v>258</v>
      </c>
      <c r="E155" s="161">
        <v>576</v>
      </c>
      <c r="F155" s="115">
        <f t="shared" si="15"/>
        <v>0.70684931506849313</v>
      </c>
      <c r="H155" s="150">
        <f t="shared" si="16"/>
        <v>43724</v>
      </c>
      <c r="I155" s="157">
        <f>MAX(0,$I$14*E154*Parameter!$C$6*Parameter!$C$5*Parameter!$C$7*Parameter!$C$8*Parameter!$C$9*Parameter!$C$19*F154)</f>
        <v>338.618749989327</v>
      </c>
      <c r="J155" s="159" t="s">
        <v>81</v>
      </c>
      <c r="Q155" s="11"/>
      <c r="V155" s="162"/>
      <c r="W155" s="113"/>
      <c r="X155" s="179"/>
    </row>
    <row r="156" spans="2:24">
      <c r="B156" s="176" t="s">
        <v>79</v>
      </c>
      <c r="C156" s="193">
        <v>43726</v>
      </c>
      <c r="D156" s="168">
        <f t="shared" si="14"/>
        <v>259</v>
      </c>
      <c r="E156" s="161">
        <v>250</v>
      </c>
      <c r="F156" s="115">
        <f t="shared" si="15"/>
        <v>0.70958904109589038</v>
      </c>
      <c r="H156" s="150">
        <f t="shared" si="16"/>
        <v>43725</v>
      </c>
      <c r="I156" s="157">
        <f>MAX(0,$I$14*E155*Parameter!$C$6*Parameter!$C$5*Parameter!$C$7*Parameter!$C$8*Parameter!$C$9*Parameter!$C$19*F155)</f>
        <v>252.97587547840772</v>
      </c>
      <c r="J156" s="159" t="s">
        <v>81</v>
      </c>
      <c r="Q156" s="11"/>
      <c r="V156" s="162"/>
      <c r="W156" s="113"/>
      <c r="X156" s="179"/>
    </row>
    <row r="157" spans="2:24">
      <c r="B157" s="176" t="s">
        <v>79</v>
      </c>
      <c r="C157" s="193">
        <v>43727</v>
      </c>
      <c r="D157" s="168">
        <f t="shared" si="14"/>
        <v>260</v>
      </c>
      <c r="E157" s="161">
        <v>1475</v>
      </c>
      <c r="F157" s="115">
        <f t="shared" si="15"/>
        <v>0.71232876712328763</v>
      </c>
      <c r="H157" s="150">
        <f t="shared" si="16"/>
        <v>43726</v>
      </c>
      <c r="I157" s="157">
        <f>MAX(0,$I$14*E156*Parameter!$C$6*Parameter!$C$5*Parameter!$C$7*Parameter!$C$8*Parameter!$C$9*Parameter!$C$19*F156)</f>
        <v>110.22413286785971</v>
      </c>
      <c r="J157" s="159" t="s">
        <v>81</v>
      </c>
      <c r="Q157" s="11"/>
      <c r="V157" s="162"/>
      <c r="W157" s="113"/>
      <c r="X157" s="179"/>
    </row>
    <row r="158" spans="2:24">
      <c r="B158" s="176" t="s">
        <v>79</v>
      </c>
      <c r="C158" s="193">
        <v>43728</v>
      </c>
      <c r="D158" s="168">
        <f t="shared" ref="D158:D162" si="17">(C158+(365*2))-$C$3</f>
        <v>261</v>
      </c>
      <c r="E158" s="161">
        <v>1295</v>
      </c>
      <c r="F158" s="115">
        <f t="shared" ref="F158:F162" si="18">MIN($C$5/365, (D158/365))</f>
        <v>0.71506849315068488</v>
      </c>
      <c r="H158" s="150">
        <f t="shared" si="16"/>
        <v>43727</v>
      </c>
      <c r="I158" s="157">
        <f>MAX(0,$I$14*E157*Parameter!$C$6*Parameter!$C$5*Parameter!$C$7*Parameter!$C$8*Parameter!$C$9*Parameter!$C$19*F157)</f>
        <v>652.83328115558629</v>
      </c>
      <c r="J158" s="159" t="s">
        <v>81</v>
      </c>
      <c r="L158" s="162"/>
      <c r="M158" s="113"/>
      <c r="N158" s="163"/>
      <c r="X158" s="172"/>
    </row>
    <row r="159" spans="2:24">
      <c r="B159" s="176" t="s">
        <v>79</v>
      </c>
      <c r="C159" s="193">
        <v>43729</v>
      </c>
      <c r="D159" s="168">
        <f t="shared" si="17"/>
        <v>262</v>
      </c>
      <c r="E159" s="161">
        <v>281</v>
      </c>
      <c r="F159" s="115">
        <f t="shared" si="18"/>
        <v>0.71780821917808224</v>
      </c>
      <c r="H159" s="150">
        <f t="shared" si="16"/>
        <v>43728</v>
      </c>
      <c r="I159" s="157">
        <f>MAX(0,$I$14*E158*Parameter!$C$6*Parameter!$C$5*Parameter!$C$7*Parameter!$C$8*Parameter!$C$9*Parameter!$C$19*F158)</f>
        <v>575.36997357022778</v>
      </c>
      <c r="J159" s="159" t="s">
        <v>81</v>
      </c>
      <c r="L159" s="162"/>
      <c r="M159" s="113"/>
      <c r="N159" s="163"/>
      <c r="X159" s="172"/>
    </row>
    <row r="160" spans="2:24">
      <c r="B160" s="176" t="s">
        <v>79</v>
      </c>
      <c r="C160" s="193">
        <v>43736</v>
      </c>
      <c r="D160" s="168">
        <f t="shared" si="17"/>
        <v>269</v>
      </c>
      <c r="E160" s="161">
        <v>167</v>
      </c>
      <c r="F160" s="115">
        <f t="shared" si="18"/>
        <v>0.73698630136986298</v>
      </c>
      <c r="H160" s="150">
        <f t="shared" si="16"/>
        <v>43729</v>
      </c>
      <c r="I160" s="157">
        <f>MAX(0,$I$14*E159*Parameter!$C$6*Parameter!$C$5*Parameter!$C$7*Parameter!$C$8*Parameter!$C$9*Parameter!$C$19*F159)</f>
        <v>125.32696694976943</v>
      </c>
      <c r="J160" s="159" t="s">
        <v>81</v>
      </c>
      <c r="L160" s="162"/>
      <c r="M160" s="113"/>
      <c r="N160" s="163"/>
      <c r="X160" s="172"/>
    </row>
    <row r="161" spans="2:24">
      <c r="B161" s="176" t="s">
        <v>79</v>
      </c>
      <c r="C161" s="193">
        <v>43737</v>
      </c>
      <c r="D161" s="168">
        <f t="shared" si="17"/>
        <v>270</v>
      </c>
      <c r="E161" s="161">
        <v>172</v>
      </c>
      <c r="F161" s="115">
        <f t="shared" si="18"/>
        <v>0.73972602739726023</v>
      </c>
      <c r="H161" s="150">
        <f t="shared" si="16"/>
        <v>43736</v>
      </c>
      <c r="I161" s="157">
        <f>MAX(0,$I$14*E160*Parameter!$C$6*Parameter!$C$5*Parameter!$C$7*Parameter!$C$8*Parameter!$C$9*Parameter!$C$19*F160)</f>
        <v>76.472567116955418</v>
      </c>
      <c r="J161" s="159" t="s">
        <v>81</v>
      </c>
      <c r="L161" s="162"/>
      <c r="M161" s="113"/>
      <c r="N161" s="163"/>
      <c r="X161" s="172"/>
    </row>
    <row r="162" spans="2:24">
      <c r="B162" s="176" t="s">
        <v>79</v>
      </c>
      <c r="C162" s="193">
        <v>43738</v>
      </c>
      <c r="D162" s="168">
        <f t="shared" si="17"/>
        <v>271</v>
      </c>
      <c r="E162" s="161">
        <v>579</v>
      </c>
      <c r="F162" s="115">
        <f t="shared" si="18"/>
        <v>0.74246575342465748</v>
      </c>
      <c r="H162" s="150">
        <f t="shared" si="16"/>
        <v>43737</v>
      </c>
      <c r="I162" s="157">
        <f>MAX(0,$I$14*E161*Parameter!$C$6*Parameter!$C$5*Parameter!$C$7*Parameter!$C$8*Parameter!$C$9*Parameter!$C$19*F161)</f>
        <v>79.054961087002411</v>
      </c>
      <c r="J162" s="159" t="s">
        <v>81</v>
      </c>
      <c r="L162" s="162"/>
      <c r="M162" s="113"/>
      <c r="N162" s="163"/>
      <c r="X162" s="172"/>
    </row>
    <row r="163" spans="2:24">
      <c r="B163" s="246" t="s">
        <v>88</v>
      </c>
      <c r="C163" s="247"/>
      <c r="D163" s="248"/>
      <c r="E163" s="252">
        <f>SUM(E100:E162)</f>
        <v>36067</v>
      </c>
      <c r="F163" s="254"/>
      <c r="H163" s="150">
        <f t="shared" si="16"/>
        <v>43738</v>
      </c>
      <c r="I163" s="157">
        <f>MAX(0,$I$14*E162*Parameter!$C$6*Parameter!$C$5*Parameter!$C$7*Parameter!$C$8*Parameter!$C$9*Parameter!$C$19*F162)</f>
        <v>267.10669442722781</v>
      </c>
      <c r="J163" s="159" t="s">
        <v>81</v>
      </c>
      <c r="L163" s="162"/>
      <c r="M163" s="113"/>
      <c r="N163" s="163"/>
      <c r="X163" s="172"/>
    </row>
    <row r="164" spans="2:24" ht="15" thickBot="1">
      <c r="B164" s="249"/>
      <c r="C164" s="250"/>
      <c r="D164" s="251"/>
      <c r="E164" s="253"/>
      <c r="F164" s="255"/>
      <c r="G164" s="180"/>
      <c r="H164" s="181" t="s">
        <v>89</v>
      </c>
      <c r="I164" s="182">
        <f>SUM(I101:I163)</f>
        <v>9299.3045266350764</v>
      </c>
      <c r="J164" s="183" t="s">
        <v>81</v>
      </c>
      <c r="K164" s="184"/>
      <c r="L164" s="185"/>
      <c r="M164" s="186"/>
      <c r="N164" s="187"/>
      <c r="O164" s="184"/>
      <c r="P164" s="184"/>
      <c r="Q164" s="184"/>
      <c r="R164" s="184"/>
      <c r="S164" s="184"/>
      <c r="T164" s="184"/>
      <c r="U164" s="184"/>
      <c r="V164" s="184"/>
      <c r="W164" s="184"/>
      <c r="X164" s="188"/>
    </row>
    <row r="165" spans="2:24" ht="15" thickBot="1"/>
    <row r="166" spans="2:24" ht="24" thickBot="1">
      <c r="B166" s="189" t="s">
        <v>98</v>
      </c>
      <c r="C166" s="170" t="s">
        <v>56</v>
      </c>
      <c r="D166" s="190">
        <f>I168+S168</f>
        <v>9556</v>
      </c>
      <c r="E166" s="191" t="s">
        <v>57</v>
      </c>
      <c r="F166" s="170" t="str">
        <f>X175</f>
        <v>Less than expected</v>
      </c>
      <c r="G166" s="192"/>
      <c r="H166" s="192"/>
      <c r="I166" s="190">
        <f>E246+O197</f>
        <v>36132</v>
      </c>
      <c r="J166" s="192" t="s">
        <v>58</v>
      </c>
      <c r="K166" s="192"/>
      <c r="L166" s="192"/>
      <c r="M166" s="206">
        <f>(SUMIFS(E172:E245,D172:D245,"&lt;1"))+(SUMIFS(O172:O214,N172:N214,"&lt;1"))</f>
        <v>5879</v>
      </c>
      <c r="N166" s="192" t="s">
        <v>91</v>
      </c>
      <c r="O166" s="192"/>
      <c r="P166" s="192"/>
      <c r="Q166" s="192"/>
      <c r="R166" s="192"/>
      <c r="S166" s="190">
        <f>I166-M166</f>
        <v>30253</v>
      </c>
      <c r="T166" s="192" t="s">
        <v>60</v>
      </c>
      <c r="U166" s="192"/>
      <c r="V166" s="192"/>
      <c r="W166" s="244">
        <f>ROUNDDOWN(S166*'MR Reference'!$C$37,0)</f>
        <v>27227</v>
      </c>
      <c r="X166" s="245" t="s">
        <v>61</v>
      </c>
    </row>
    <row r="167" spans="2:24" ht="18.95" thickBot="1">
      <c r="B167" s="171"/>
      <c r="C167" s="14"/>
      <c r="D167" s="14"/>
      <c r="E167" s="15"/>
      <c r="F167" s="16"/>
      <c r="G167" s="14"/>
      <c r="X167" s="172"/>
    </row>
    <row r="168" spans="2:24" ht="24" thickBot="1">
      <c r="B168" s="70" t="s">
        <v>99</v>
      </c>
      <c r="C168" s="232" t="s">
        <v>63</v>
      </c>
      <c r="D168" s="72"/>
      <c r="E168" s="73"/>
      <c r="F168" s="71"/>
      <c r="G168" s="74"/>
      <c r="H168" s="71" t="s">
        <v>56</v>
      </c>
      <c r="I168" s="149">
        <f>ROUNDDOWN(I247,0)</f>
        <v>9160</v>
      </c>
      <c r="J168" s="75" t="s">
        <v>57</v>
      </c>
      <c r="L168" s="70" t="s">
        <v>100</v>
      </c>
      <c r="M168" s="232" t="s">
        <v>65</v>
      </c>
      <c r="N168" s="72"/>
      <c r="O168" s="73"/>
      <c r="P168" s="71"/>
      <c r="Q168" s="74"/>
      <c r="R168" s="71" t="s">
        <v>56</v>
      </c>
      <c r="S168" s="149">
        <f>ROUNDDOWN(S198,0)</f>
        <v>396</v>
      </c>
      <c r="T168" s="75" t="s">
        <v>57</v>
      </c>
      <c r="V168" s="256" t="s">
        <v>66</v>
      </c>
      <c r="W168" s="257"/>
      <c r="X168" s="258"/>
    </row>
    <row r="169" spans="2:24" ht="18.600000000000001">
      <c r="B169" s="171"/>
      <c r="C169" s="14"/>
      <c r="D169" s="14"/>
      <c r="E169" s="15"/>
      <c r="F169" s="16"/>
      <c r="G169" s="14"/>
      <c r="L169" s="11"/>
      <c r="M169" s="14"/>
      <c r="N169" s="14"/>
      <c r="O169" s="15"/>
      <c r="P169" s="16"/>
      <c r="Q169" s="14"/>
      <c r="X169" s="172"/>
    </row>
    <row r="170" spans="2:24" ht="18.600000000000001">
      <c r="B170" s="173" t="s">
        <v>67</v>
      </c>
      <c r="C170" s="14"/>
      <c r="D170" s="14"/>
      <c r="E170" s="15"/>
      <c r="F170" s="16"/>
      <c r="G170" s="14"/>
      <c r="H170" s="17" t="s">
        <v>68</v>
      </c>
      <c r="L170" s="17" t="s">
        <v>67</v>
      </c>
      <c r="M170" s="14"/>
      <c r="N170" s="14"/>
      <c r="O170" s="15"/>
      <c r="P170" s="16"/>
      <c r="Q170" s="14"/>
      <c r="R170" s="17" t="s">
        <v>68</v>
      </c>
      <c r="V170" s="17" t="s">
        <v>66</v>
      </c>
      <c r="X170" s="172"/>
    </row>
    <row r="171" spans="2:24" ht="23.45">
      <c r="B171" s="174" t="s">
        <v>101</v>
      </c>
      <c r="C171" s="154"/>
      <c r="D171" s="152" t="s">
        <v>70</v>
      </c>
      <c r="E171" s="155" t="s">
        <v>71</v>
      </c>
      <c r="F171" s="152" t="s">
        <v>76</v>
      </c>
      <c r="G171" s="18"/>
      <c r="H171" s="153" t="s">
        <v>99</v>
      </c>
      <c r="I171" s="152" t="s">
        <v>73</v>
      </c>
      <c r="J171" s="156" t="s">
        <v>74</v>
      </c>
      <c r="L171" s="151" t="s">
        <v>102</v>
      </c>
      <c r="M171" s="154"/>
      <c r="N171" s="152" t="s">
        <v>70</v>
      </c>
      <c r="O171" s="155" t="s">
        <v>71</v>
      </c>
      <c r="P171" s="152" t="s">
        <v>76</v>
      </c>
      <c r="Q171" s="18"/>
      <c r="R171" s="153" t="s">
        <v>100</v>
      </c>
      <c r="S171" s="152" t="s">
        <v>73</v>
      </c>
      <c r="T171" s="156" t="s">
        <v>74</v>
      </c>
      <c r="V171" s="151" t="s">
        <v>98</v>
      </c>
      <c r="W171" s="156" t="s">
        <v>78</v>
      </c>
      <c r="X171" s="175" t="s">
        <v>74</v>
      </c>
    </row>
    <row r="172" spans="2:24">
      <c r="B172" s="176" t="s">
        <v>79</v>
      </c>
      <c r="C172" s="193">
        <v>43454</v>
      </c>
      <c r="D172" s="168">
        <f>(C172+(365*2))-$C$3</f>
        <v>-13</v>
      </c>
      <c r="E172" s="161">
        <v>51</v>
      </c>
      <c r="F172" s="115">
        <f>MIN($C$5/365, (D172/365))</f>
        <v>-3.5616438356164383E-2</v>
      </c>
      <c r="H172" s="152" t="s">
        <v>80</v>
      </c>
      <c r="I172" s="155">
        <f>Parameter!$C$18*(Parameter!$C$17/Parameter!$C$4-1)</f>
        <v>2.0314078970998599</v>
      </c>
      <c r="J172" s="152" t="s">
        <v>81</v>
      </c>
      <c r="L172" s="160" t="s">
        <v>79</v>
      </c>
      <c r="M172" s="167">
        <v>43748</v>
      </c>
      <c r="N172" s="168">
        <f>(M172+(365*2))-$C$3</f>
        <v>281</v>
      </c>
      <c r="O172" s="161">
        <v>106</v>
      </c>
      <c r="P172" s="115">
        <f>MIN($C$5/365, (N172/365))</f>
        <v>0.76986301369863008</v>
      </c>
      <c r="Q172" s="11"/>
      <c r="R172" s="152" t="s">
        <v>80</v>
      </c>
      <c r="S172" s="155">
        <f>Parameter!$C$18*(Parameter!$C$17/Parameter!$C$4-1)</f>
        <v>2.0314078970998599</v>
      </c>
      <c r="T172" s="152" t="s">
        <v>81</v>
      </c>
      <c r="V172" s="160" t="s">
        <v>82</v>
      </c>
      <c r="W172" s="161">
        <v>47936</v>
      </c>
      <c r="X172" s="177" t="s">
        <v>83</v>
      </c>
    </row>
    <row r="173" spans="2:24">
      <c r="B173" s="176" t="s">
        <v>79</v>
      </c>
      <c r="C173" s="193">
        <v>43455</v>
      </c>
      <c r="D173" s="168">
        <f t="shared" ref="D173:D214" si="19">(C173+(365*2))-$C$3</f>
        <v>-12</v>
      </c>
      <c r="E173" s="161">
        <v>689</v>
      </c>
      <c r="F173" s="115">
        <f t="shared" ref="F173:F236" si="20">MIN($C$5/365, (D173/365))</f>
        <v>-3.287671232876712E-2</v>
      </c>
      <c r="H173" s="150">
        <f t="shared" ref="H173:H214" si="21">C172</f>
        <v>43454</v>
      </c>
      <c r="I173" s="157">
        <f>MAX(0,$I$14*E172*Parameter!$C$6*Parameter!$C$5*Parameter!$C$7*Parameter!$C$8*Parameter!$C$9*Parameter!$C$19*F172)</f>
        <v>0</v>
      </c>
      <c r="J173" s="159" t="s">
        <v>81</v>
      </c>
      <c r="L173" s="160" t="s">
        <v>79</v>
      </c>
      <c r="M173" s="167">
        <v>43749</v>
      </c>
      <c r="N173" s="168">
        <f t="shared" ref="N173:N196" si="22">(M173+(365*2))-$C$3</f>
        <v>282</v>
      </c>
      <c r="O173" s="161">
        <v>15</v>
      </c>
      <c r="P173" s="115">
        <f t="shared" ref="P173:P196" si="23">MIN($C$5/365, (N173/365))</f>
        <v>0.77260273972602744</v>
      </c>
      <c r="Q173" s="11"/>
      <c r="R173" s="150">
        <f t="shared" ref="R173:R185" si="24">M172</f>
        <v>43748</v>
      </c>
      <c r="S173" s="157">
        <f>MAX(0,$I$14*O172*Parameter!$C$6*Parameter!$C$5*Parameter!$C$7*Parameter!$C$8*Parameter!$C$9*Parameter!$C$19*P172)</f>
        <v>50.704803422425783</v>
      </c>
      <c r="T173" s="159" t="s">
        <v>81</v>
      </c>
      <c r="V173" s="160" t="s">
        <v>84</v>
      </c>
      <c r="W173" s="161">
        <f>(W172/365)*$C$5</f>
        <v>67767.057534246575</v>
      </c>
      <c r="X173" s="177" t="s">
        <v>85</v>
      </c>
    </row>
    <row r="174" spans="2:24">
      <c r="B174" s="176" t="s">
        <v>79</v>
      </c>
      <c r="C174" s="193">
        <v>43456</v>
      </c>
      <c r="D174" s="168">
        <f t="shared" si="19"/>
        <v>-11</v>
      </c>
      <c r="E174" s="161">
        <v>626</v>
      </c>
      <c r="F174" s="115">
        <f t="shared" si="20"/>
        <v>-3.0136986301369864E-2</v>
      </c>
      <c r="H174" s="150">
        <f t="shared" si="21"/>
        <v>43455</v>
      </c>
      <c r="I174" s="157">
        <f>MAX(0,$I$14*E173*Parameter!$C$6*Parameter!$C$5*Parameter!$C$7*Parameter!$C$8*Parameter!$C$9*Parameter!$C$19*F173)</f>
        <v>0</v>
      </c>
      <c r="J174" s="159" t="s">
        <v>81</v>
      </c>
      <c r="L174" s="160" t="s">
        <v>79</v>
      </c>
      <c r="M174" s="167">
        <v>43762</v>
      </c>
      <c r="N174" s="168">
        <f t="shared" si="22"/>
        <v>295</v>
      </c>
      <c r="O174" s="161">
        <v>6</v>
      </c>
      <c r="P174" s="115">
        <f t="shared" si="23"/>
        <v>0.80821917808219179</v>
      </c>
      <c r="Q174" s="11"/>
      <c r="R174" s="150">
        <f t="shared" si="24"/>
        <v>43749</v>
      </c>
      <c r="S174" s="157">
        <f>MAX(0,$I$14*O173*Parameter!$C$6*Parameter!$C$5*Parameter!$C$7*Parameter!$C$8*Parameter!$C$9*Parameter!$C$19*P173)</f>
        <v>7.2007425796300657</v>
      </c>
      <c r="T174" s="159" t="s">
        <v>81</v>
      </c>
      <c r="V174" s="160" t="s">
        <v>86</v>
      </c>
      <c r="W174" s="164">
        <f>D166</f>
        <v>9556</v>
      </c>
      <c r="X174" s="177" t="s">
        <v>85</v>
      </c>
    </row>
    <row r="175" spans="2:24">
      <c r="B175" s="176" t="s">
        <v>79</v>
      </c>
      <c r="C175" s="193">
        <v>43457</v>
      </c>
      <c r="D175" s="168">
        <f t="shared" si="19"/>
        <v>-10</v>
      </c>
      <c r="E175" s="161">
        <v>484</v>
      </c>
      <c r="F175" s="115">
        <f t="shared" si="20"/>
        <v>-2.7397260273972601E-2</v>
      </c>
      <c r="H175" s="150">
        <f t="shared" si="21"/>
        <v>43456</v>
      </c>
      <c r="I175" s="157">
        <f>MAX(0,$I$14*E174*Parameter!$C$6*Parameter!$C$5*Parameter!$C$7*Parameter!$C$8*Parameter!$C$9*Parameter!$C$19*F174)</f>
        <v>0</v>
      </c>
      <c r="J175" s="159" t="s">
        <v>81</v>
      </c>
      <c r="L175" s="160" t="s">
        <v>79</v>
      </c>
      <c r="M175" s="167">
        <v>43763</v>
      </c>
      <c r="N175" s="168">
        <f t="shared" si="22"/>
        <v>296</v>
      </c>
      <c r="O175" s="161">
        <v>23</v>
      </c>
      <c r="P175" s="115">
        <f t="shared" si="23"/>
        <v>0.81095890410958904</v>
      </c>
      <c r="Q175" s="11"/>
      <c r="R175" s="150">
        <f t="shared" si="24"/>
        <v>43762</v>
      </c>
      <c r="S175" s="157">
        <f>MAX(0,$I$14*O174*Parameter!$C$6*Parameter!$C$5*Parameter!$C$7*Parameter!$C$8*Parameter!$C$9*Parameter!$C$19*P174)</f>
        <v>3.0130766822565516</v>
      </c>
      <c r="T175" s="159" t="s">
        <v>81</v>
      </c>
      <c r="V175" s="165" t="s">
        <v>87</v>
      </c>
      <c r="W175" s="166">
        <f>(W173-W174)/W173</f>
        <v>0.85898753247223691</v>
      </c>
      <c r="X175" s="178" t="str">
        <f>IF(W175&lt;100%,"Less than expected","More than expected")</f>
        <v>Less than expected</v>
      </c>
    </row>
    <row r="176" spans="2:24">
      <c r="B176" s="176" t="s">
        <v>79</v>
      </c>
      <c r="C176" s="193">
        <v>43458</v>
      </c>
      <c r="D176" s="168">
        <f t="shared" si="19"/>
        <v>-9</v>
      </c>
      <c r="E176" s="161">
        <v>599</v>
      </c>
      <c r="F176" s="115">
        <f t="shared" si="20"/>
        <v>-2.4657534246575342E-2</v>
      </c>
      <c r="H176" s="150">
        <f t="shared" si="21"/>
        <v>43457</v>
      </c>
      <c r="I176" s="157">
        <f>MAX(0,$I$14*E175*Parameter!$C$6*Parameter!$C$5*Parameter!$C$7*Parameter!$C$8*Parameter!$C$9*Parameter!$C$19*F175)</f>
        <v>0</v>
      </c>
      <c r="J176" s="159" t="s">
        <v>81</v>
      </c>
      <c r="L176" s="160" t="s">
        <v>79</v>
      </c>
      <c r="M176" s="167">
        <v>43764</v>
      </c>
      <c r="N176" s="168">
        <f t="shared" si="22"/>
        <v>297</v>
      </c>
      <c r="O176" s="161">
        <v>18</v>
      </c>
      <c r="P176" s="115">
        <f t="shared" si="23"/>
        <v>0.81369863013698629</v>
      </c>
      <c r="Q176" s="11"/>
      <c r="R176" s="150">
        <f t="shared" si="24"/>
        <v>43763</v>
      </c>
      <c r="S176" s="157">
        <f>MAX(0,$I$14*O175*Parameter!$C$6*Parameter!$C$5*Parameter!$C$7*Parameter!$C$8*Parameter!$C$9*Parameter!$C$19*P175)</f>
        <v>11.589280255820681</v>
      </c>
      <c r="T176" s="159" t="s">
        <v>81</v>
      </c>
      <c r="V176" s="162"/>
      <c r="W176" s="113"/>
      <c r="X176" s="179"/>
    </row>
    <row r="177" spans="2:24">
      <c r="B177" s="176" t="s">
        <v>79</v>
      </c>
      <c r="C177" s="193">
        <v>43459</v>
      </c>
      <c r="D177" s="168">
        <f t="shared" si="19"/>
        <v>-8</v>
      </c>
      <c r="E177" s="161">
        <v>571</v>
      </c>
      <c r="F177" s="115">
        <f t="shared" si="20"/>
        <v>-2.1917808219178082E-2</v>
      </c>
      <c r="H177" s="150">
        <f t="shared" si="21"/>
        <v>43458</v>
      </c>
      <c r="I177" s="157">
        <f>MAX(0,$I$14*E176*Parameter!$C$6*Parameter!$C$5*Parameter!$C$7*Parameter!$C$8*Parameter!$C$9*Parameter!$C$19*F176)</f>
        <v>0</v>
      </c>
      <c r="J177" s="159" t="s">
        <v>81</v>
      </c>
      <c r="L177" s="160" t="s">
        <v>79</v>
      </c>
      <c r="M177" s="167">
        <v>43765</v>
      </c>
      <c r="N177" s="168">
        <f t="shared" si="22"/>
        <v>298</v>
      </c>
      <c r="O177" s="161">
        <v>23</v>
      </c>
      <c r="P177" s="115">
        <f t="shared" si="23"/>
        <v>0.81643835616438354</v>
      </c>
      <c r="Q177" s="11"/>
      <c r="R177" s="150">
        <f t="shared" si="24"/>
        <v>43764</v>
      </c>
      <c r="S177" s="157">
        <f>MAX(0,$I$14*O176*Parameter!$C$6*Parameter!$C$5*Parameter!$C$7*Parameter!$C$8*Parameter!$C$9*Parameter!$C$19*P176)</f>
        <v>9.1005129623409751</v>
      </c>
      <c r="T177" s="159" t="s">
        <v>81</v>
      </c>
      <c r="X177" s="172"/>
    </row>
    <row r="178" spans="2:24">
      <c r="B178" s="176" t="s">
        <v>79</v>
      </c>
      <c r="C178" s="193">
        <v>43460</v>
      </c>
      <c r="D178" s="168">
        <f t="shared" si="19"/>
        <v>-7</v>
      </c>
      <c r="E178" s="161">
        <v>575</v>
      </c>
      <c r="F178" s="115">
        <f t="shared" si="20"/>
        <v>-1.9178082191780823E-2</v>
      </c>
      <c r="H178" s="150">
        <f t="shared" si="21"/>
        <v>43459</v>
      </c>
      <c r="I178" s="157">
        <f>MAX(0,$I$14*E177*Parameter!$C$6*Parameter!$C$5*Parameter!$C$7*Parameter!$C$8*Parameter!$C$9*Parameter!$C$19*F177)</f>
        <v>0</v>
      </c>
      <c r="J178" s="159" t="s">
        <v>81</v>
      </c>
      <c r="L178" s="160" t="s">
        <v>79</v>
      </c>
      <c r="M178" s="167">
        <v>43766</v>
      </c>
      <c r="N178" s="168">
        <f t="shared" si="22"/>
        <v>299</v>
      </c>
      <c r="O178" s="161">
        <v>28</v>
      </c>
      <c r="P178" s="115">
        <f t="shared" si="23"/>
        <v>0.81917808219178079</v>
      </c>
      <c r="Q178" s="11"/>
      <c r="R178" s="150">
        <f t="shared" si="24"/>
        <v>43765</v>
      </c>
      <c r="S178" s="157">
        <f>MAX(0,$I$14*O177*Parameter!$C$6*Parameter!$C$5*Parameter!$C$7*Parameter!$C$8*Parameter!$C$9*Parameter!$C$19*P177)</f>
        <v>11.667586203495144</v>
      </c>
      <c r="T178" s="159" t="s">
        <v>81</v>
      </c>
      <c r="X178" s="172"/>
    </row>
    <row r="179" spans="2:24">
      <c r="B179" s="176" t="s">
        <v>79</v>
      </c>
      <c r="C179" s="193">
        <v>43461</v>
      </c>
      <c r="D179" s="168">
        <f t="shared" si="19"/>
        <v>-6</v>
      </c>
      <c r="E179" s="161">
        <v>874</v>
      </c>
      <c r="F179" s="115">
        <f t="shared" si="20"/>
        <v>-1.643835616438356E-2</v>
      </c>
      <c r="H179" s="150">
        <f t="shared" si="21"/>
        <v>43460</v>
      </c>
      <c r="I179" s="157">
        <f>MAX(0,$I$14*E178*Parameter!$C$6*Parameter!$C$5*Parameter!$C$7*Parameter!$C$8*Parameter!$C$9*Parameter!$C$19*F178)</f>
        <v>0</v>
      </c>
      <c r="J179" s="159" t="s">
        <v>81</v>
      </c>
      <c r="L179" s="160" t="s">
        <v>79</v>
      </c>
      <c r="M179" s="167">
        <v>43767</v>
      </c>
      <c r="N179" s="168">
        <f t="shared" si="22"/>
        <v>300</v>
      </c>
      <c r="O179" s="161">
        <v>8</v>
      </c>
      <c r="P179" s="115">
        <f t="shared" si="23"/>
        <v>0.82191780821917804</v>
      </c>
      <c r="Q179" s="11"/>
      <c r="R179" s="150">
        <f t="shared" si="24"/>
        <v>43766</v>
      </c>
      <c r="S179" s="157">
        <f>MAX(0,$I$14*O178*Parameter!$C$6*Parameter!$C$5*Parameter!$C$7*Parameter!$C$8*Parameter!$C$9*Parameter!$C$19*P178)</f>
        <v>14.251682476752459</v>
      </c>
      <c r="T179" s="159" t="s">
        <v>81</v>
      </c>
      <c r="X179" s="172"/>
    </row>
    <row r="180" spans="2:24">
      <c r="B180" s="176" t="s">
        <v>79</v>
      </c>
      <c r="C180" s="193">
        <v>43462</v>
      </c>
      <c r="D180" s="168">
        <f t="shared" si="19"/>
        <v>-5</v>
      </c>
      <c r="E180" s="161">
        <v>481</v>
      </c>
      <c r="F180" s="115">
        <f t="shared" si="20"/>
        <v>-1.3698630136986301E-2</v>
      </c>
      <c r="H180" s="150">
        <f t="shared" si="21"/>
        <v>43461</v>
      </c>
      <c r="I180" s="157">
        <f>MAX(0,$I$14*E179*Parameter!$C$6*Parameter!$C$5*Parameter!$C$7*Parameter!$C$8*Parameter!$C$9*Parameter!$C$19*F179)</f>
        <v>0</v>
      </c>
      <c r="J180" s="159" t="s">
        <v>81</v>
      </c>
      <c r="L180" s="160" t="s">
        <v>79</v>
      </c>
      <c r="M180" s="167">
        <v>43768</v>
      </c>
      <c r="N180" s="168">
        <f t="shared" si="22"/>
        <v>301</v>
      </c>
      <c r="O180" s="161">
        <v>4</v>
      </c>
      <c r="P180" s="115">
        <f t="shared" si="23"/>
        <v>0.8246575342465754</v>
      </c>
      <c r="Q180" s="11"/>
      <c r="R180" s="150">
        <f t="shared" si="24"/>
        <v>43767</v>
      </c>
      <c r="S180" s="157">
        <f>MAX(0,$I$14*O179*Parameter!$C$6*Parameter!$C$5*Parameter!$C$7*Parameter!$C$8*Parameter!$C$9*Parameter!$C$19*P179)</f>
        <v>4.0855277047546465</v>
      </c>
      <c r="T180" s="159" t="s">
        <v>81</v>
      </c>
      <c r="X180" s="172"/>
    </row>
    <row r="181" spans="2:24">
      <c r="B181" s="176" t="s">
        <v>79</v>
      </c>
      <c r="C181" s="193">
        <v>43465</v>
      </c>
      <c r="D181" s="168">
        <f t="shared" si="19"/>
        <v>-2</v>
      </c>
      <c r="E181" s="161">
        <v>443</v>
      </c>
      <c r="F181" s="115">
        <f t="shared" si="20"/>
        <v>-5.4794520547945206E-3</v>
      </c>
      <c r="H181" s="150">
        <f t="shared" si="21"/>
        <v>43462</v>
      </c>
      <c r="I181" s="157">
        <f>MAX(0,$I$14*E180*Parameter!$C$6*Parameter!$C$5*Parameter!$C$7*Parameter!$C$8*Parameter!$C$9*Parameter!$C$19*F180)</f>
        <v>0</v>
      </c>
      <c r="J181" s="159" t="s">
        <v>81</v>
      </c>
      <c r="L181" s="160" t="s">
        <v>79</v>
      </c>
      <c r="M181" s="167">
        <v>43770</v>
      </c>
      <c r="N181" s="168">
        <f t="shared" si="22"/>
        <v>303</v>
      </c>
      <c r="O181" s="161">
        <v>35</v>
      </c>
      <c r="P181" s="115">
        <f t="shared" si="23"/>
        <v>0.83013698630136989</v>
      </c>
      <c r="Q181" s="11"/>
      <c r="R181" s="150">
        <f t="shared" si="24"/>
        <v>43768</v>
      </c>
      <c r="S181" s="157">
        <f>MAX(0,$I$14*O180*Parameter!$C$6*Parameter!$C$5*Parameter!$C$7*Parameter!$C$8*Parameter!$C$9*Parameter!$C$19*P180)</f>
        <v>2.0495730652185813</v>
      </c>
      <c r="T181" s="159" t="s">
        <v>81</v>
      </c>
      <c r="X181" s="172"/>
    </row>
    <row r="182" spans="2:24">
      <c r="B182" s="176" t="s">
        <v>79</v>
      </c>
      <c r="C182" s="193">
        <v>43466</v>
      </c>
      <c r="D182" s="168">
        <f t="shared" si="19"/>
        <v>-1</v>
      </c>
      <c r="E182" s="161">
        <v>361</v>
      </c>
      <c r="F182" s="115">
        <f t="shared" si="20"/>
        <v>-2.7397260273972603E-3</v>
      </c>
      <c r="H182" s="150">
        <f t="shared" si="21"/>
        <v>43465</v>
      </c>
      <c r="I182" s="157">
        <f>MAX(0,$I$14*E181*Parameter!$C$6*Parameter!$C$5*Parameter!$C$7*Parameter!$C$8*Parameter!$C$9*Parameter!$C$19*F181)</f>
        <v>0</v>
      </c>
      <c r="J182" s="159" t="s">
        <v>81</v>
      </c>
      <c r="L182" s="160" t="s">
        <v>79</v>
      </c>
      <c r="M182" s="167">
        <v>43771</v>
      </c>
      <c r="N182" s="168">
        <f t="shared" si="22"/>
        <v>304</v>
      </c>
      <c r="O182" s="161">
        <v>27</v>
      </c>
      <c r="P182" s="115">
        <f t="shared" si="23"/>
        <v>0.83287671232876714</v>
      </c>
      <c r="Q182" s="11"/>
      <c r="R182" s="150">
        <f t="shared" si="24"/>
        <v>43770</v>
      </c>
      <c r="S182" s="157">
        <f>MAX(0,$I$14*O181*Parameter!$C$6*Parameter!$C$5*Parameter!$C$7*Parameter!$C$8*Parameter!$C$9*Parameter!$C$19*P181)</f>
        <v>18.052925545384596</v>
      </c>
      <c r="T182" s="159" t="s">
        <v>81</v>
      </c>
      <c r="X182" s="172"/>
    </row>
    <row r="183" spans="2:24">
      <c r="B183" s="176" t="s">
        <v>79</v>
      </c>
      <c r="C183" s="193">
        <v>43467</v>
      </c>
      <c r="D183" s="168">
        <f t="shared" si="19"/>
        <v>0</v>
      </c>
      <c r="E183" s="161">
        <v>125</v>
      </c>
      <c r="F183" s="115">
        <f t="shared" si="20"/>
        <v>0</v>
      </c>
      <c r="H183" s="150">
        <f t="shared" si="21"/>
        <v>43466</v>
      </c>
      <c r="I183" s="157">
        <f>MAX(0,$I$14*E182*Parameter!$C$6*Parameter!$C$5*Parameter!$C$7*Parameter!$C$8*Parameter!$C$9*Parameter!$C$19*F182)</f>
        <v>0</v>
      </c>
      <c r="J183" s="159" t="s">
        <v>81</v>
      </c>
      <c r="L183" s="160" t="s">
        <v>79</v>
      </c>
      <c r="M183" s="167">
        <v>43772</v>
      </c>
      <c r="N183" s="168">
        <f t="shared" si="22"/>
        <v>305</v>
      </c>
      <c r="O183" s="161">
        <v>44</v>
      </c>
      <c r="P183" s="115">
        <f t="shared" si="23"/>
        <v>0.83561643835616439</v>
      </c>
      <c r="Q183" s="11"/>
      <c r="R183" s="150">
        <f t="shared" si="24"/>
        <v>43771</v>
      </c>
      <c r="S183" s="157">
        <f>MAX(0,$I$14*O182*Parameter!$C$6*Parameter!$C$5*Parameter!$C$7*Parameter!$C$8*Parameter!$C$9*Parameter!$C$19*P182)</f>
        <v>13.972504750260894</v>
      </c>
      <c r="T183" s="159" t="s">
        <v>81</v>
      </c>
      <c r="V183" s="162"/>
      <c r="W183" s="113"/>
      <c r="X183" s="179"/>
    </row>
    <row r="184" spans="2:24">
      <c r="B184" s="176" t="s">
        <v>79</v>
      </c>
      <c r="C184" s="193">
        <v>43468</v>
      </c>
      <c r="D184" s="168">
        <f t="shared" si="19"/>
        <v>1</v>
      </c>
      <c r="E184" s="161">
        <v>715</v>
      </c>
      <c r="F184" s="115">
        <f t="shared" si="20"/>
        <v>2.7397260273972603E-3</v>
      </c>
      <c r="H184" s="150">
        <f t="shared" si="21"/>
        <v>43467</v>
      </c>
      <c r="I184" s="157">
        <f>MAX(0,$I$14*E183*Parameter!$C$6*Parameter!$C$5*Parameter!$C$7*Parameter!$C$8*Parameter!$C$9*Parameter!$C$19*F183)</f>
        <v>0</v>
      </c>
      <c r="J184" s="159" t="s">
        <v>81</v>
      </c>
      <c r="L184" s="160" t="s">
        <v>79</v>
      </c>
      <c r="M184" s="167">
        <v>43773</v>
      </c>
      <c r="N184" s="168">
        <f t="shared" si="22"/>
        <v>306</v>
      </c>
      <c r="O184" s="161">
        <v>36</v>
      </c>
      <c r="P184" s="115">
        <f t="shared" si="23"/>
        <v>0.83835616438356164</v>
      </c>
      <c r="Q184" s="11"/>
      <c r="R184" s="150">
        <f t="shared" si="24"/>
        <v>43772</v>
      </c>
      <c r="S184" s="157">
        <f>MAX(0,$I$14*O183*Parameter!$C$6*Parameter!$C$5*Parameter!$C$7*Parameter!$C$8*Parameter!$C$9*Parameter!$C$19*P183)</f>
        <v>22.844909082419733</v>
      </c>
      <c r="T184" s="159" t="s">
        <v>81</v>
      </c>
      <c r="V184" s="162"/>
      <c r="W184" s="113"/>
      <c r="X184" s="179"/>
    </row>
    <row r="185" spans="2:24">
      <c r="B185" s="176" t="s">
        <v>79</v>
      </c>
      <c r="C185" s="193">
        <v>43469</v>
      </c>
      <c r="D185" s="168">
        <f t="shared" si="19"/>
        <v>2</v>
      </c>
      <c r="E185" s="161">
        <v>364</v>
      </c>
      <c r="F185" s="115">
        <f t="shared" si="20"/>
        <v>5.4794520547945206E-3</v>
      </c>
      <c r="H185" s="150">
        <f t="shared" si="21"/>
        <v>43468</v>
      </c>
      <c r="I185" s="157">
        <f>MAX(0,$I$14*E184*Parameter!$C$6*Parameter!$C$5*Parameter!$C$7*Parameter!$C$8*Parameter!$C$9*Parameter!$C$19*F184)</f>
        <v>1.2171467953748221</v>
      </c>
      <c r="J185" s="159" t="s">
        <v>81</v>
      </c>
      <c r="L185" s="160" t="s">
        <v>79</v>
      </c>
      <c r="M185" s="167">
        <v>43775</v>
      </c>
      <c r="N185" s="168">
        <f t="shared" si="22"/>
        <v>308</v>
      </c>
      <c r="O185" s="161">
        <v>11</v>
      </c>
      <c r="P185" s="115">
        <f t="shared" si="23"/>
        <v>0.84383561643835614</v>
      </c>
      <c r="Q185" s="11"/>
      <c r="R185" s="150">
        <f t="shared" si="24"/>
        <v>43773</v>
      </c>
      <c r="S185" s="157">
        <f>MAX(0,$I$14*O184*Parameter!$C$6*Parameter!$C$5*Parameter!$C$7*Parameter!$C$8*Parameter!$C$9*Parameter!$C$19*P184)</f>
        <v>18.752572164823828</v>
      </c>
      <c r="T185" s="159" t="s">
        <v>81</v>
      </c>
      <c r="V185" s="162"/>
      <c r="W185" s="113"/>
      <c r="X185" s="179"/>
    </row>
    <row r="186" spans="2:24">
      <c r="B186" s="176" t="s">
        <v>79</v>
      </c>
      <c r="C186" s="193">
        <v>43470</v>
      </c>
      <c r="D186" s="168">
        <f t="shared" si="19"/>
        <v>3</v>
      </c>
      <c r="E186" s="161">
        <v>432</v>
      </c>
      <c r="F186" s="115">
        <f t="shared" si="20"/>
        <v>8.21917808219178E-3</v>
      </c>
      <c r="H186" s="150">
        <f t="shared" si="21"/>
        <v>43469</v>
      </c>
      <c r="I186" s="157">
        <f>MAX(0,$I$14*E185*Parameter!$C$6*Parameter!$C$5*Parameter!$C$7*Parameter!$C$8*Parameter!$C$9*Parameter!$C$19*F185)</f>
        <v>1.2392767371089097</v>
      </c>
      <c r="J186" s="159" t="s">
        <v>81</v>
      </c>
      <c r="L186" s="160" t="s">
        <v>79</v>
      </c>
      <c r="M186" s="167">
        <v>43777</v>
      </c>
      <c r="N186" s="168">
        <f t="shared" si="22"/>
        <v>310</v>
      </c>
      <c r="O186" s="161">
        <v>53</v>
      </c>
      <c r="P186" s="115">
        <f t="shared" si="23"/>
        <v>0.84931506849315064</v>
      </c>
      <c r="Q186" s="11"/>
      <c r="R186" s="150">
        <f t="shared" ref="R186:R197" si="25">M185</f>
        <v>43775</v>
      </c>
      <c r="S186" s="157">
        <f>MAX(0,$I$14*O185*Parameter!$C$6*Parameter!$C$5*Parameter!$C$7*Parameter!$C$8*Parameter!$C$9*Parameter!$C$19*P185)</f>
        <v>5.7674032765453092</v>
      </c>
      <c r="T186" s="159" t="s">
        <v>81</v>
      </c>
      <c r="V186" s="162"/>
      <c r="W186" s="113"/>
      <c r="X186" s="179"/>
    </row>
    <row r="187" spans="2:24">
      <c r="B187" s="176" t="s">
        <v>79</v>
      </c>
      <c r="C187" s="193">
        <v>43471</v>
      </c>
      <c r="D187" s="168">
        <f t="shared" si="19"/>
        <v>4</v>
      </c>
      <c r="E187" s="161">
        <v>488</v>
      </c>
      <c r="F187" s="115">
        <f t="shared" si="20"/>
        <v>1.0958904109589041E-2</v>
      </c>
      <c r="H187" s="150">
        <f t="shared" si="21"/>
        <v>43470</v>
      </c>
      <c r="I187" s="157">
        <f>MAX(0,$I$14*E186*Parameter!$C$6*Parameter!$C$5*Parameter!$C$7*Parameter!$C$8*Parameter!$C$9*Parameter!$C$19*F186)</f>
        <v>2.206184960567509</v>
      </c>
      <c r="J187" s="159" t="s">
        <v>81</v>
      </c>
      <c r="L187" s="160" t="s">
        <v>79</v>
      </c>
      <c r="M187" s="167">
        <v>43778</v>
      </c>
      <c r="N187" s="168">
        <f t="shared" si="22"/>
        <v>311</v>
      </c>
      <c r="O187" s="161">
        <v>46</v>
      </c>
      <c r="P187" s="115">
        <f t="shared" si="23"/>
        <v>0.852054794520548</v>
      </c>
      <c r="Q187" s="11"/>
      <c r="R187" s="150">
        <f t="shared" si="25"/>
        <v>43777</v>
      </c>
      <c r="S187" s="157">
        <f>MAX(0,$I$14*O186*Parameter!$C$6*Parameter!$C$5*Parameter!$C$7*Parameter!$C$8*Parameter!$C$9*Parameter!$C$19*P186)</f>
        <v>27.968841745466179</v>
      </c>
      <c r="T187" s="159" t="s">
        <v>81</v>
      </c>
      <c r="V187" s="162"/>
      <c r="W187" s="113"/>
      <c r="X187" s="179"/>
    </row>
    <row r="188" spans="2:24">
      <c r="B188" s="176" t="s">
        <v>79</v>
      </c>
      <c r="C188" s="193">
        <v>43472</v>
      </c>
      <c r="D188" s="168">
        <f t="shared" si="19"/>
        <v>5</v>
      </c>
      <c r="E188" s="161">
        <v>139</v>
      </c>
      <c r="F188" s="115">
        <f t="shared" si="20"/>
        <v>1.3698630136986301E-2</v>
      </c>
      <c r="H188" s="150">
        <f t="shared" si="21"/>
        <v>43471</v>
      </c>
      <c r="I188" s="157">
        <f>MAX(0,$I$14*E187*Parameter!$C$6*Parameter!$C$5*Parameter!$C$7*Parameter!$C$8*Parameter!$C$9*Parameter!$C$19*F187)</f>
        <v>3.3228958665337793</v>
      </c>
      <c r="J188" s="159" t="s">
        <v>81</v>
      </c>
      <c r="L188" s="160" t="s">
        <v>79</v>
      </c>
      <c r="M188" s="167">
        <v>43780</v>
      </c>
      <c r="N188" s="168">
        <f t="shared" si="22"/>
        <v>313</v>
      </c>
      <c r="O188" s="161">
        <v>73</v>
      </c>
      <c r="P188" s="115">
        <f t="shared" si="23"/>
        <v>0.8575342465753425</v>
      </c>
      <c r="Q188" s="11"/>
      <c r="R188" s="150">
        <f t="shared" si="25"/>
        <v>43778</v>
      </c>
      <c r="S188" s="157">
        <f>MAX(0,$I$14*O187*Parameter!$C$6*Parameter!$C$5*Parameter!$C$7*Parameter!$C$8*Parameter!$C$9*Parameter!$C$19*P187)</f>
        <v>24.353149726758325</v>
      </c>
      <c r="T188" s="159" t="s">
        <v>81</v>
      </c>
      <c r="V188" s="162"/>
      <c r="W188" s="113"/>
      <c r="X188" s="179"/>
    </row>
    <row r="189" spans="2:24">
      <c r="B189" s="176" t="s">
        <v>79</v>
      </c>
      <c r="C189" s="193">
        <v>43532</v>
      </c>
      <c r="D189" s="168">
        <f t="shared" si="19"/>
        <v>65</v>
      </c>
      <c r="E189" s="161">
        <v>308</v>
      </c>
      <c r="F189" s="115">
        <f t="shared" si="20"/>
        <v>0.17808219178082191</v>
      </c>
      <c r="H189" s="150">
        <f t="shared" si="21"/>
        <v>43472</v>
      </c>
      <c r="I189" s="157">
        <f>MAX(0,$I$14*E188*Parameter!$C$6*Parameter!$C$5*Parameter!$C$7*Parameter!$C$8*Parameter!$C$9*Parameter!$C$19*F188)</f>
        <v>1.1831007311685329</v>
      </c>
      <c r="J189" s="159" t="s">
        <v>81</v>
      </c>
      <c r="L189" s="160" t="s">
        <v>79</v>
      </c>
      <c r="M189" s="167">
        <v>43785</v>
      </c>
      <c r="N189" s="168">
        <f t="shared" si="22"/>
        <v>318</v>
      </c>
      <c r="O189" s="161">
        <v>12</v>
      </c>
      <c r="P189" s="115">
        <f t="shared" si="23"/>
        <v>0.87123287671232874</v>
      </c>
      <c r="Q189" s="11"/>
      <c r="R189" s="150">
        <f t="shared" si="25"/>
        <v>43780</v>
      </c>
      <c r="S189" s="157">
        <f>MAX(0,$I$14*O188*Parameter!$C$6*Parameter!$C$5*Parameter!$C$7*Parameter!$C$8*Parameter!$C$9*Parameter!$C$19*P188)</f>
        <v>38.89592605247455</v>
      </c>
      <c r="T189" s="159" t="s">
        <v>81</v>
      </c>
      <c r="V189" s="162"/>
      <c r="W189" s="113"/>
      <c r="X189" s="179"/>
    </row>
    <row r="190" spans="2:24">
      <c r="B190" s="176" t="s">
        <v>79</v>
      </c>
      <c r="C190" s="193">
        <v>43534</v>
      </c>
      <c r="D190" s="168">
        <f t="shared" si="19"/>
        <v>67</v>
      </c>
      <c r="E190" s="161">
        <v>236</v>
      </c>
      <c r="F190" s="115">
        <f t="shared" si="20"/>
        <v>0.18356164383561643</v>
      </c>
      <c r="H190" s="150">
        <f t="shared" si="21"/>
        <v>43532</v>
      </c>
      <c r="I190" s="157">
        <f>MAX(0,$I$14*E189*Parameter!$C$6*Parameter!$C$5*Parameter!$C$7*Parameter!$C$8*Parameter!$C$9*Parameter!$C$19*F189)</f>
        <v>34.080110270495013</v>
      </c>
      <c r="J190" s="159" t="s">
        <v>81</v>
      </c>
      <c r="L190" s="160" t="s">
        <v>79</v>
      </c>
      <c r="M190" s="167">
        <v>43786</v>
      </c>
      <c r="N190" s="168">
        <f t="shared" si="22"/>
        <v>319</v>
      </c>
      <c r="O190" s="161">
        <v>15</v>
      </c>
      <c r="P190" s="115">
        <f t="shared" si="23"/>
        <v>0.87397260273972599</v>
      </c>
      <c r="Q190" s="11"/>
      <c r="R190" s="150">
        <f t="shared" si="25"/>
        <v>43785</v>
      </c>
      <c r="S190" s="157">
        <f>MAX(0,$I$14*O189*Parameter!$C$6*Parameter!$C$5*Parameter!$C$7*Parameter!$C$8*Parameter!$C$9*Parameter!$C$19*P189)</f>
        <v>6.4959890505598867</v>
      </c>
      <c r="T190" s="159" t="s">
        <v>81</v>
      </c>
      <c r="V190" s="162"/>
      <c r="W190" s="113"/>
      <c r="X190" s="179"/>
    </row>
    <row r="191" spans="2:24">
      <c r="B191" s="176" t="s">
        <v>79</v>
      </c>
      <c r="C191" s="193">
        <v>43536</v>
      </c>
      <c r="D191" s="168">
        <f t="shared" si="19"/>
        <v>69</v>
      </c>
      <c r="E191" s="161">
        <v>294</v>
      </c>
      <c r="F191" s="115">
        <f t="shared" si="20"/>
        <v>0.18904109589041096</v>
      </c>
      <c r="H191" s="150">
        <f t="shared" si="21"/>
        <v>43534</v>
      </c>
      <c r="I191" s="157">
        <f>MAX(0,$I$14*E190*Parameter!$C$6*Parameter!$C$5*Parameter!$C$7*Parameter!$C$8*Parameter!$C$9*Parameter!$C$19*F190)</f>
        <v>26.91681836149186</v>
      </c>
      <c r="J191" s="159" t="s">
        <v>81</v>
      </c>
      <c r="L191" s="160" t="s">
        <v>79</v>
      </c>
      <c r="M191" s="167">
        <v>43787</v>
      </c>
      <c r="N191" s="168">
        <f t="shared" si="22"/>
        <v>320</v>
      </c>
      <c r="O191" s="161">
        <v>46</v>
      </c>
      <c r="P191" s="115">
        <f t="shared" si="23"/>
        <v>0.87671232876712324</v>
      </c>
      <c r="Q191" s="11"/>
      <c r="R191" s="150">
        <f t="shared" si="25"/>
        <v>43786</v>
      </c>
      <c r="S191" s="157">
        <f>MAX(0,$I$14*O190*Parameter!$C$6*Parameter!$C$5*Parameter!$C$7*Parameter!$C$8*Parameter!$C$9*Parameter!$C$19*P190)</f>
        <v>8.1455208613545764</v>
      </c>
      <c r="T191" s="159" t="s">
        <v>81</v>
      </c>
      <c r="V191" s="162"/>
      <c r="W191" s="113"/>
      <c r="X191" s="179"/>
    </row>
    <row r="192" spans="2:24">
      <c r="B192" s="176" t="s">
        <v>79</v>
      </c>
      <c r="C192" s="193">
        <v>43538</v>
      </c>
      <c r="D192" s="168">
        <f t="shared" si="19"/>
        <v>71</v>
      </c>
      <c r="E192" s="161">
        <v>124</v>
      </c>
      <c r="F192" s="115">
        <f t="shared" si="20"/>
        <v>0.19452054794520549</v>
      </c>
      <c r="H192" s="150">
        <f t="shared" si="21"/>
        <v>43536</v>
      </c>
      <c r="I192" s="157">
        <f>MAX(0,$I$14*E191*Parameter!$C$6*Parameter!$C$5*Parameter!$C$7*Parameter!$C$8*Parameter!$C$9*Parameter!$C$19*F191)</f>
        <v>34.532922924438658</v>
      </c>
      <c r="J192" s="159" t="s">
        <v>81</v>
      </c>
      <c r="L192" s="160" t="s">
        <v>79</v>
      </c>
      <c r="M192" s="167">
        <v>43788</v>
      </c>
      <c r="N192" s="168">
        <f t="shared" si="22"/>
        <v>321</v>
      </c>
      <c r="O192" s="161">
        <v>50</v>
      </c>
      <c r="P192" s="115">
        <f t="shared" si="23"/>
        <v>0.8794520547945206</v>
      </c>
      <c r="Q192" s="11"/>
      <c r="R192" s="150">
        <f t="shared" si="25"/>
        <v>43787</v>
      </c>
      <c r="S192" s="157">
        <f>MAX(0,$I$14*O191*Parameter!$C$6*Parameter!$C$5*Parameter!$C$7*Parameter!$C$8*Parameter!$C$9*Parameter!$C$19*P191)</f>
        <v>25.057903255828499</v>
      </c>
      <c r="T192" s="159" t="s">
        <v>81</v>
      </c>
      <c r="V192" s="162"/>
      <c r="W192" s="113"/>
      <c r="X192" s="179"/>
    </row>
    <row r="193" spans="2:24">
      <c r="B193" s="176" t="s">
        <v>79</v>
      </c>
      <c r="C193" s="193">
        <v>43541</v>
      </c>
      <c r="D193" s="168">
        <f t="shared" si="19"/>
        <v>74</v>
      </c>
      <c r="E193" s="161">
        <v>388</v>
      </c>
      <c r="F193" s="115">
        <f t="shared" si="20"/>
        <v>0.20273972602739726</v>
      </c>
      <c r="H193" s="150">
        <f t="shared" si="21"/>
        <v>43538</v>
      </c>
      <c r="I193" s="157">
        <f>MAX(0,$I$14*E192*Parameter!$C$6*Parameter!$C$5*Parameter!$C$7*Parameter!$C$8*Parameter!$C$9*Parameter!$C$19*F192)</f>
        <v>14.987077463608294</v>
      </c>
      <c r="J193" s="159" t="s">
        <v>81</v>
      </c>
      <c r="L193" s="160" t="s">
        <v>79</v>
      </c>
      <c r="M193" s="167">
        <v>43789</v>
      </c>
      <c r="N193" s="168">
        <f t="shared" si="22"/>
        <v>322</v>
      </c>
      <c r="O193" s="161">
        <v>41</v>
      </c>
      <c r="P193" s="115">
        <f t="shared" si="23"/>
        <v>0.88219178082191785</v>
      </c>
      <c r="Q193" s="11"/>
      <c r="R193" s="150">
        <f t="shared" si="25"/>
        <v>43788</v>
      </c>
      <c r="S193" s="157">
        <f>MAX(0,$I$14*O192*Parameter!$C$6*Parameter!$C$5*Parameter!$C$7*Parameter!$C$8*Parameter!$C$9*Parameter!$C$19*P192)</f>
        <v>27.321966525546703</v>
      </c>
      <c r="T193" s="159" t="s">
        <v>81</v>
      </c>
      <c r="V193" s="162"/>
      <c r="W193" s="113"/>
      <c r="X193" s="179"/>
    </row>
    <row r="194" spans="2:24">
      <c r="B194" s="176" t="s">
        <v>79</v>
      </c>
      <c r="C194" s="193">
        <v>43542</v>
      </c>
      <c r="D194" s="168">
        <f t="shared" si="19"/>
        <v>75</v>
      </c>
      <c r="E194" s="161">
        <v>599</v>
      </c>
      <c r="F194" s="115">
        <f t="shared" si="20"/>
        <v>0.20547945205479451</v>
      </c>
      <c r="H194" s="150">
        <f t="shared" si="21"/>
        <v>43541</v>
      </c>
      <c r="I194" s="157">
        <f>MAX(0,$I$14*E193*Parameter!$C$6*Parameter!$C$5*Parameter!$C$7*Parameter!$C$8*Parameter!$C$9*Parameter!$C$19*F193)</f>
        <v>48.876529774548082</v>
      </c>
      <c r="J194" s="159" t="s">
        <v>81</v>
      </c>
      <c r="L194" s="160" t="s">
        <v>79</v>
      </c>
      <c r="M194" s="167">
        <v>43790</v>
      </c>
      <c r="N194" s="168">
        <f t="shared" si="22"/>
        <v>323</v>
      </c>
      <c r="O194" s="161">
        <v>40</v>
      </c>
      <c r="P194" s="115">
        <f t="shared" si="23"/>
        <v>0.8849315068493151</v>
      </c>
      <c r="Q194" s="11"/>
      <c r="R194" s="150">
        <f t="shared" si="25"/>
        <v>43789</v>
      </c>
      <c r="S194" s="157">
        <f>MAX(0,$I$14*O193*Parameter!$C$6*Parameter!$C$5*Parameter!$C$7*Parameter!$C$8*Parameter!$C$9*Parameter!$C$19*P193)</f>
        <v>22.473806982571187</v>
      </c>
      <c r="T194" s="159" t="s">
        <v>81</v>
      </c>
      <c r="V194" s="162"/>
      <c r="W194" s="113"/>
      <c r="X194" s="179"/>
    </row>
    <row r="195" spans="2:24">
      <c r="B195" s="176" t="s">
        <v>79</v>
      </c>
      <c r="C195" s="193">
        <v>43543</v>
      </c>
      <c r="D195" s="168">
        <f t="shared" si="19"/>
        <v>76</v>
      </c>
      <c r="E195" s="161">
        <v>708</v>
      </c>
      <c r="F195" s="115">
        <f t="shared" si="20"/>
        <v>0.20821917808219179</v>
      </c>
      <c r="H195" s="150">
        <f t="shared" si="21"/>
        <v>43542</v>
      </c>
      <c r="I195" s="157">
        <f>MAX(0,$I$14*E194*Parameter!$C$6*Parameter!$C$5*Parameter!$C$7*Parameter!$C$8*Parameter!$C$9*Parameter!$C$19*F194)</f>
        <v>76.47597172337602</v>
      </c>
      <c r="J195" s="159" t="s">
        <v>81</v>
      </c>
      <c r="L195" s="160" t="s">
        <v>79</v>
      </c>
      <c r="M195" s="167">
        <v>43809</v>
      </c>
      <c r="N195" s="168">
        <f t="shared" si="22"/>
        <v>342</v>
      </c>
      <c r="O195" s="161">
        <v>1</v>
      </c>
      <c r="P195" s="115">
        <f t="shared" si="23"/>
        <v>0.93698630136986305</v>
      </c>
      <c r="Q195" s="11"/>
      <c r="R195" s="150">
        <f t="shared" si="25"/>
        <v>43790</v>
      </c>
      <c r="S195" s="157">
        <f>MAX(0,$I$14*O194*Parameter!$C$6*Parameter!$C$5*Parameter!$C$7*Parameter!$C$8*Parameter!$C$9*Parameter!$C$19*P194)</f>
        <v>21.993757477262516</v>
      </c>
      <c r="T195" s="159" t="s">
        <v>81</v>
      </c>
      <c r="V195" s="162"/>
      <c r="W195" s="113"/>
      <c r="X195" s="179"/>
    </row>
    <row r="196" spans="2:24">
      <c r="B196" s="176" t="s">
        <v>79</v>
      </c>
      <c r="C196" s="193">
        <v>43544</v>
      </c>
      <c r="D196" s="168">
        <f t="shared" si="19"/>
        <v>77</v>
      </c>
      <c r="E196" s="161">
        <v>569</v>
      </c>
      <c r="F196" s="115">
        <f t="shared" si="20"/>
        <v>0.21095890410958903</v>
      </c>
      <c r="H196" s="150">
        <f t="shared" si="21"/>
        <v>43543</v>
      </c>
      <c r="I196" s="157">
        <f>MAX(0,$I$14*E195*Parameter!$C$6*Parameter!$C$5*Parameter!$C$7*Parameter!$C$8*Parameter!$C$9*Parameter!$C$19*F195)</f>
        <v>91.597531140599173</v>
      </c>
      <c r="J196" s="159" t="s">
        <v>81</v>
      </c>
      <c r="L196" s="160" t="s">
        <v>79</v>
      </c>
      <c r="M196" s="167">
        <v>43845</v>
      </c>
      <c r="N196" s="168">
        <f t="shared" si="22"/>
        <v>378</v>
      </c>
      <c r="O196" s="161">
        <v>1</v>
      </c>
      <c r="P196" s="115">
        <f t="shared" si="23"/>
        <v>1.0356164383561643</v>
      </c>
      <c r="Q196" s="11"/>
      <c r="R196" s="150">
        <f t="shared" si="25"/>
        <v>43809</v>
      </c>
      <c r="S196" s="157">
        <f>MAX(0,$I$14*O195*Parameter!$C$6*Parameter!$C$5*Parameter!$C$7*Parameter!$C$8*Parameter!$C$9*Parameter!$C$19*P195)</f>
        <v>0.58218769792753711</v>
      </c>
      <c r="T196" s="159" t="s">
        <v>81</v>
      </c>
      <c r="V196" s="162"/>
      <c r="W196" s="113"/>
      <c r="X196" s="179"/>
    </row>
    <row r="197" spans="2:24">
      <c r="B197" s="176" t="s">
        <v>79</v>
      </c>
      <c r="C197" s="193">
        <v>43545</v>
      </c>
      <c r="D197" s="168">
        <f t="shared" si="19"/>
        <v>78</v>
      </c>
      <c r="E197" s="161">
        <v>853</v>
      </c>
      <c r="F197" s="115">
        <f t="shared" si="20"/>
        <v>0.21369863013698631</v>
      </c>
      <c r="H197" s="150">
        <f t="shared" si="21"/>
        <v>43544</v>
      </c>
      <c r="I197" s="157">
        <f>MAX(0,$I$14*E196*Parameter!$C$6*Parameter!$C$5*Parameter!$C$7*Parameter!$C$8*Parameter!$C$9*Parameter!$C$19*F196)</f>
        <v>74.583010553506398</v>
      </c>
      <c r="J197" s="159" t="s">
        <v>81</v>
      </c>
      <c r="L197" s="259" t="s">
        <v>88</v>
      </c>
      <c r="M197" s="259"/>
      <c r="N197" s="259"/>
      <c r="O197" s="260">
        <f>SUM(O172:O196)</f>
        <v>762</v>
      </c>
      <c r="P197" s="261"/>
      <c r="Q197" s="11"/>
      <c r="R197" s="150">
        <f t="shared" si="25"/>
        <v>43845</v>
      </c>
      <c r="S197" s="157">
        <f>MAX(0,$I$14*O196*Parameter!$C$6*Parameter!$C$5*Parameter!$C$7*Parameter!$C$8*Parameter!$C$9*Parameter!$C$19*P196)</f>
        <v>0.64347061349885681</v>
      </c>
      <c r="T197" s="159" t="s">
        <v>81</v>
      </c>
      <c r="V197" s="162"/>
      <c r="W197" s="113"/>
      <c r="X197" s="179"/>
    </row>
    <row r="198" spans="2:24">
      <c r="B198" s="176" t="s">
        <v>79</v>
      </c>
      <c r="C198" s="193">
        <v>43546</v>
      </c>
      <c r="D198" s="168">
        <f t="shared" si="19"/>
        <v>79</v>
      </c>
      <c r="E198" s="161">
        <v>403</v>
      </c>
      <c r="F198" s="115">
        <f t="shared" si="20"/>
        <v>0.21643835616438356</v>
      </c>
      <c r="H198" s="150">
        <f t="shared" si="21"/>
        <v>43545</v>
      </c>
      <c r="I198" s="157">
        <f>MAX(0,$I$14*E197*Parameter!$C$6*Parameter!$C$5*Parameter!$C$7*Parameter!$C$8*Parameter!$C$9*Parameter!$C$19*F197)</f>
        <v>113.26104179506069</v>
      </c>
      <c r="J198" s="159" t="s">
        <v>81</v>
      </c>
      <c r="L198" s="259"/>
      <c r="M198" s="259"/>
      <c r="N198" s="259"/>
      <c r="O198" s="260"/>
      <c r="P198" s="261"/>
      <c r="Q198" s="11"/>
      <c r="R198" s="152" t="s">
        <v>89</v>
      </c>
      <c r="S198" s="169">
        <f>SUM(S173:S197)</f>
        <v>396.98562016137799</v>
      </c>
      <c r="T198" s="159" t="s">
        <v>81</v>
      </c>
      <c r="V198" s="162"/>
      <c r="W198" s="113"/>
      <c r="X198" s="179"/>
    </row>
    <row r="199" spans="2:24">
      <c r="B199" s="176" t="s">
        <v>79</v>
      </c>
      <c r="C199" s="193">
        <v>43547</v>
      </c>
      <c r="D199" s="168">
        <f t="shared" si="19"/>
        <v>80</v>
      </c>
      <c r="E199" s="161">
        <v>514</v>
      </c>
      <c r="F199" s="115">
        <f t="shared" si="20"/>
        <v>0.21917808219178081</v>
      </c>
      <c r="H199" s="150">
        <f t="shared" si="21"/>
        <v>43546</v>
      </c>
      <c r="I199" s="157">
        <f>MAX(0,$I$14*E198*Parameter!$C$6*Parameter!$C$5*Parameter!$C$7*Parameter!$C$8*Parameter!$C$9*Parameter!$C$19*F198)</f>
        <v>54.196227306780692</v>
      </c>
      <c r="J199" s="159" t="s">
        <v>81</v>
      </c>
      <c r="L199" s="162"/>
      <c r="M199" s="239"/>
      <c r="N199" s="195"/>
      <c r="O199" s="113"/>
      <c r="P199" s="114"/>
      <c r="Q199" s="11"/>
      <c r="R199" s="196"/>
      <c r="S199" s="197"/>
      <c r="T199" s="198"/>
      <c r="V199" s="162"/>
      <c r="W199" s="113"/>
      <c r="X199" s="179"/>
    </row>
    <row r="200" spans="2:24">
      <c r="B200" s="176" t="s">
        <v>79</v>
      </c>
      <c r="C200" s="193">
        <v>43548</v>
      </c>
      <c r="D200" s="168">
        <f t="shared" si="19"/>
        <v>81</v>
      </c>
      <c r="E200" s="161">
        <v>87</v>
      </c>
      <c r="F200" s="115">
        <f t="shared" si="20"/>
        <v>0.22191780821917809</v>
      </c>
      <c r="H200" s="150">
        <f t="shared" si="21"/>
        <v>43547</v>
      </c>
      <c r="I200" s="157">
        <f>MAX(0,$I$14*E199*Parameter!$C$6*Parameter!$C$5*Parameter!$C$7*Parameter!$C$8*Parameter!$C$9*Parameter!$C$19*F199)</f>
        <v>69.998708008129597</v>
      </c>
      <c r="J200" s="159" t="s">
        <v>81</v>
      </c>
      <c r="L200" s="162"/>
      <c r="M200" s="240"/>
      <c r="N200" s="195"/>
      <c r="O200" s="113"/>
      <c r="P200" s="114"/>
      <c r="R200" s="196"/>
      <c r="S200" s="197"/>
      <c r="T200" s="198"/>
      <c r="X200" s="172"/>
    </row>
    <row r="201" spans="2:24">
      <c r="B201" s="176" t="s">
        <v>79</v>
      </c>
      <c r="C201" s="193">
        <v>43549</v>
      </c>
      <c r="D201" s="168">
        <f t="shared" si="19"/>
        <v>82</v>
      </c>
      <c r="E201" s="161">
        <v>248</v>
      </c>
      <c r="F201" s="115">
        <f t="shared" si="20"/>
        <v>0.22465753424657534</v>
      </c>
      <c r="H201" s="150">
        <f t="shared" si="21"/>
        <v>43548</v>
      </c>
      <c r="I201" s="157">
        <f>MAX(0,$I$14*E200*Parameter!$C$6*Parameter!$C$5*Parameter!$C$7*Parameter!$C$8*Parameter!$C$9*Parameter!$C$19*F200)</f>
        <v>11.996130723085832</v>
      </c>
      <c r="J201" s="159" t="s">
        <v>81</v>
      </c>
      <c r="L201" s="162"/>
      <c r="M201" s="240"/>
      <c r="N201" s="195"/>
      <c r="O201" s="113"/>
      <c r="P201" s="114"/>
      <c r="R201" s="196"/>
      <c r="S201" s="197"/>
      <c r="T201" s="198"/>
      <c r="X201" s="172"/>
    </row>
    <row r="202" spans="2:24">
      <c r="B202" s="176" t="s">
        <v>79</v>
      </c>
      <c r="C202" s="193">
        <v>43550</v>
      </c>
      <c r="D202" s="168">
        <f t="shared" si="19"/>
        <v>83</v>
      </c>
      <c r="E202" s="161">
        <v>1061</v>
      </c>
      <c r="F202" s="115">
        <f t="shared" si="20"/>
        <v>0.22739726027397261</v>
      </c>
      <c r="H202" s="150">
        <f t="shared" si="21"/>
        <v>43549</v>
      </c>
      <c r="I202" s="157">
        <f>MAX(0,$I$14*E201*Parameter!$C$6*Parameter!$C$5*Parameter!$C$7*Parameter!$C$8*Parameter!$C$9*Parameter!$C$19*F201)</f>
        <v>34.618038084954371</v>
      </c>
      <c r="J202" s="159" t="s">
        <v>81</v>
      </c>
      <c r="L202" s="162"/>
      <c r="M202" s="240"/>
      <c r="N202" s="195"/>
      <c r="O202" s="113"/>
      <c r="P202" s="114"/>
      <c r="R202" s="196"/>
      <c r="S202" s="197"/>
      <c r="T202" s="198"/>
      <c r="X202" s="172"/>
    </row>
    <row r="203" spans="2:24">
      <c r="B203" s="176" t="s">
        <v>79</v>
      </c>
      <c r="C203" s="193">
        <v>43551</v>
      </c>
      <c r="D203" s="168">
        <f t="shared" si="19"/>
        <v>84</v>
      </c>
      <c r="E203" s="161">
        <v>497</v>
      </c>
      <c r="F203" s="115">
        <f t="shared" si="20"/>
        <v>0.23013698630136986</v>
      </c>
      <c r="H203" s="150">
        <f t="shared" si="21"/>
        <v>43550</v>
      </c>
      <c r="I203" s="157">
        <f>MAX(0,$I$14*E202*Parameter!$C$6*Parameter!$C$5*Parameter!$C$7*Parameter!$C$8*Parameter!$C$9*Parameter!$C$19*F202)</f>
        <v>149.90992760992017</v>
      </c>
      <c r="J203" s="159" t="s">
        <v>81</v>
      </c>
      <c r="R203" s="196"/>
      <c r="S203" s="197"/>
      <c r="T203" s="198"/>
      <c r="X203" s="172"/>
    </row>
    <row r="204" spans="2:24">
      <c r="B204" s="176" t="s">
        <v>79</v>
      </c>
      <c r="C204" s="193">
        <v>43552</v>
      </c>
      <c r="D204" s="168">
        <f t="shared" si="19"/>
        <v>85</v>
      </c>
      <c r="E204" s="161">
        <v>455</v>
      </c>
      <c r="F204" s="115">
        <f t="shared" si="20"/>
        <v>0.23287671232876711</v>
      </c>
      <c r="H204" s="150">
        <f t="shared" si="21"/>
        <v>43551</v>
      </c>
      <c r="I204" s="157">
        <f>MAX(0,$I$14*E203*Parameter!$C$6*Parameter!$C$5*Parameter!$C$7*Parameter!$C$8*Parameter!$C$9*Parameter!$C$19*F203)</f>
        <v>71.067754424207067</v>
      </c>
      <c r="J204" s="159" t="s">
        <v>81</v>
      </c>
      <c r="X204" s="172"/>
    </row>
    <row r="205" spans="2:24">
      <c r="B205" s="176" t="s">
        <v>79</v>
      </c>
      <c r="C205" s="193">
        <v>43553</v>
      </c>
      <c r="D205" s="168">
        <f t="shared" si="19"/>
        <v>86</v>
      </c>
      <c r="E205" s="161">
        <v>579</v>
      </c>
      <c r="F205" s="115">
        <f t="shared" si="20"/>
        <v>0.23561643835616439</v>
      </c>
      <c r="H205" s="150">
        <f t="shared" si="21"/>
        <v>43552</v>
      </c>
      <c r="I205" s="157">
        <f>MAX(0,$I$14*E204*Parameter!$C$6*Parameter!$C$5*Parameter!$C$7*Parameter!$C$8*Parameter!$C$9*Parameter!$C$19*F204)</f>
        <v>65.836576658910815</v>
      </c>
      <c r="J205" s="159" t="s">
        <v>81</v>
      </c>
      <c r="L205" s="162"/>
      <c r="M205" s="113"/>
      <c r="N205" s="163"/>
      <c r="X205" s="172"/>
    </row>
    <row r="206" spans="2:24">
      <c r="B206" s="176" t="s">
        <v>79</v>
      </c>
      <c r="C206" s="193">
        <v>43554</v>
      </c>
      <c r="D206" s="168">
        <f t="shared" si="19"/>
        <v>87</v>
      </c>
      <c r="E206" s="161">
        <v>265</v>
      </c>
      <c r="F206" s="115">
        <f t="shared" si="20"/>
        <v>0.23835616438356164</v>
      </c>
      <c r="H206" s="150">
        <f t="shared" si="21"/>
        <v>43553</v>
      </c>
      <c r="I206" s="157">
        <f>MAX(0,$I$14*E205*Parameter!$C$6*Parameter!$C$5*Parameter!$C$7*Parameter!$C$8*Parameter!$C$9*Parameter!$C$19*F205)</f>
        <v>84.76448605439704</v>
      </c>
      <c r="J206" s="159" t="s">
        <v>81</v>
      </c>
      <c r="L206" s="162"/>
      <c r="M206" s="113"/>
      <c r="N206" s="163"/>
      <c r="X206" s="172"/>
    </row>
    <row r="207" spans="2:24">
      <c r="B207" s="176" t="s">
        <v>79</v>
      </c>
      <c r="C207" s="193">
        <v>43555</v>
      </c>
      <c r="D207" s="168">
        <f t="shared" si="19"/>
        <v>88</v>
      </c>
      <c r="E207" s="161">
        <v>258</v>
      </c>
      <c r="F207" s="115">
        <f t="shared" si="20"/>
        <v>0.24109589041095891</v>
      </c>
      <c r="H207" s="150">
        <f t="shared" si="21"/>
        <v>43554</v>
      </c>
      <c r="I207" s="157">
        <f>MAX(0,$I$14*E206*Parameter!$C$6*Parameter!$C$5*Parameter!$C$7*Parameter!$C$8*Parameter!$C$9*Parameter!$C$19*F206)</f>
        <v>39.246600513799322</v>
      </c>
      <c r="J207" s="159" t="s">
        <v>81</v>
      </c>
      <c r="L207" s="162"/>
      <c r="M207" s="113"/>
      <c r="N207" s="163"/>
      <c r="X207" s="172"/>
    </row>
    <row r="208" spans="2:24">
      <c r="B208" s="176" t="s">
        <v>79</v>
      </c>
      <c r="C208" s="193">
        <v>43559</v>
      </c>
      <c r="D208" s="168">
        <f t="shared" si="19"/>
        <v>92</v>
      </c>
      <c r="E208" s="161">
        <v>150</v>
      </c>
      <c r="F208" s="115">
        <f t="shared" si="20"/>
        <v>0.25205479452054796</v>
      </c>
      <c r="H208" s="150">
        <f t="shared" si="21"/>
        <v>43555</v>
      </c>
      <c r="I208" s="157">
        <f>MAX(0,$I$14*E207*Parameter!$C$6*Parameter!$C$5*Parameter!$C$7*Parameter!$C$8*Parameter!$C$9*Parameter!$C$19*F207)</f>
        <v>38.64909208697896</v>
      </c>
      <c r="J208" s="159" t="s">
        <v>81</v>
      </c>
      <c r="L208" s="162"/>
      <c r="M208" s="113"/>
      <c r="N208" s="163"/>
      <c r="X208" s="172"/>
    </row>
    <row r="209" spans="2:24">
      <c r="B209" s="176" t="s">
        <v>79</v>
      </c>
      <c r="C209" s="193">
        <v>43574</v>
      </c>
      <c r="D209" s="168">
        <f t="shared" si="19"/>
        <v>107</v>
      </c>
      <c r="E209" s="161">
        <v>23</v>
      </c>
      <c r="F209" s="115">
        <f t="shared" si="20"/>
        <v>0.29315068493150687</v>
      </c>
      <c r="H209" s="150">
        <f t="shared" si="21"/>
        <v>43559</v>
      </c>
      <c r="I209" s="157">
        <f>MAX(0,$I$14*E208*Parameter!$C$6*Parameter!$C$5*Parameter!$C$7*Parameter!$C$8*Parameter!$C$9*Parameter!$C$19*F208)</f>
        <v>23.491784302339216</v>
      </c>
      <c r="J209" s="159" t="s">
        <v>81</v>
      </c>
      <c r="X209" s="172"/>
    </row>
    <row r="210" spans="2:24">
      <c r="B210" s="176" t="s">
        <v>79</v>
      </c>
      <c r="C210" s="193">
        <v>43576</v>
      </c>
      <c r="D210" s="168">
        <f t="shared" si="19"/>
        <v>109</v>
      </c>
      <c r="E210" s="161">
        <v>161</v>
      </c>
      <c r="F210" s="115">
        <f t="shared" si="20"/>
        <v>0.29863013698630136</v>
      </c>
      <c r="H210" s="150">
        <f t="shared" si="21"/>
        <v>43574</v>
      </c>
      <c r="I210" s="157">
        <f>MAX(0,$I$14*E209*Parameter!$C$6*Parameter!$C$5*Parameter!$C$7*Parameter!$C$8*Parameter!$C$9*Parameter!$C$19*F209)</f>
        <v>4.1893682005838278</v>
      </c>
      <c r="J210" s="159" t="s">
        <v>81</v>
      </c>
      <c r="X210" s="172"/>
    </row>
    <row r="211" spans="2:24">
      <c r="B211" s="176" t="s">
        <v>79</v>
      </c>
      <c r="C211" s="193">
        <v>43577</v>
      </c>
      <c r="D211" s="168">
        <f t="shared" si="19"/>
        <v>110</v>
      </c>
      <c r="E211" s="161">
        <v>228</v>
      </c>
      <c r="F211" s="115">
        <f t="shared" si="20"/>
        <v>0.30136986301369861</v>
      </c>
      <c r="H211" s="150">
        <f t="shared" si="21"/>
        <v>43576</v>
      </c>
      <c r="I211" s="157">
        <f>MAX(0,$I$14*E210*Parameter!$C$6*Parameter!$C$5*Parameter!$C$7*Parameter!$C$8*Parameter!$C$9*Parameter!$C$19*F210)</f>
        <v>29.873719037808037</v>
      </c>
      <c r="J211" s="159" t="s">
        <v>81</v>
      </c>
      <c r="L211" s="162"/>
      <c r="M211" s="113"/>
      <c r="N211" s="163"/>
      <c r="X211" s="172"/>
    </row>
    <row r="212" spans="2:24">
      <c r="B212" s="176" t="s">
        <v>79</v>
      </c>
      <c r="C212" s="193">
        <v>43581</v>
      </c>
      <c r="D212" s="168">
        <f t="shared" si="19"/>
        <v>114</v>
      </c>
      <c r="E212" s="161">
        <v>160</v>
      </c>
      <c r="F212" s="115">
        <f t="shared" si="20"/>
        <v>0.31232876712328766</v>
      </c>
      <c r="H212" s="150">
        <f t="shared" si="21"/>
        <v>43577</v>
      </c>
      <c r="I212" s="157">
        <f>MAX(0,$I$14*E211*Parameter!$C$6*Parameter!$C$5*Parameter!$C$7*Parameter!$C$8*Parameter!$C$9*Parameter!$C$19*F211)</f>
        <v>42.693764514686052</v>
      </c>
      <c r="J212" s="159" t="s">
        <v>81</v>
      </c>
      <c r="L212" s="162"/>
      <c r="M212" s="113"/>
      <c r="N212" s="163"/>
      <c r="X212" s="172"/>
    </row>
    <row r="213" spans="2:24">
      <c r="B213" s="176" t="s">
        <v>79</v>
      </c>
      <c r="C213" s="193">
        <v>43582</v>
      </c>
      <c r="D213" s="168">
        <f t="shared" si="19"/>
        <v>115</v>
      </c>
      <c r="E213" s="161">
        <v>78</v>
      </c>
      <c r="F213" s="115">
        <f t="shared" si="20"/>
        <v>0.31506849315068491</v>
      </c>
      <c r="H213" s="150">
        <f t="shared" si="21"/>
        <v>43581</v>
      </c>
      <c r="I213" s="157">
        <f>MAX(0,$I$14*E212*Parameter!$C$6*Parameter!$C$5*Parameter!$C$7*Parameter!$C$8*Parameter!$C$9*Parameter!$C$19*F212)</f>
        <v>31.050010556135316</v>
      </c>
      <c r="J213" s="159" t="s">
        <v>81</v>
      </c>
      <c r="L213" s="162"/>
      <c r="M213" s="113"/>
      <c r="N213" s="163"/>
      <c r="X213" s="172"/>
    </row>
    <row r="214" spans="2:24">
      <c r="B214" s="176" t="s">
        <v>79</v>
      </c>
      <c r="C214" s="193">
        <v>43597</v>
      </c>
      <c r="D214" s="168">
        <f t="shared" si="19"/>
        <v>130</v>
      </c>
      <c r="E214" s="161">
        <v>31</v>
      </c>
      <c r="F214" s="115">
        <f t="shared" si="20"/>
        <v>0.35616438356164382</v>
      </c>
      <c r="H214" s="150">
        <f t="shared" si="21"/>
        <v>43582</v>
      </c>
      <c r="I214" s="157">
        <f>MAX(0,$I$14*E213*Parameter!$C$6*Parameter!$C$5*Parameter!$C$7*Parameter!$C$8*Parameter!$C$9*Parameter!$C$19*F213)</f>
        <v>15.269659796520491</v>
      </c>
      <c r="J214" s="159" t="s">
        <v>81</v>
      </c>
      <c r="L214" s="162"/>
      <c r="M214" s="113"/>
      <c r="N214" s="163"/>
      <c r="X214" s="172"/>
    </row>
    <row r="215" spans="2:24">
      <c r="B215" s="176" t="s">
        <v>79</v>
      </c>
      <c r="C215" s="193">
        <v>43658</v>
      </c>
      <c r="D215" s="168">
        <f t="shared" ref="D215:D245" si="26">(C215+(365*2))-$C$3</f>
        <v>191</v>
      </c>
      <c r="E215" s="161">
        <v>12</v>
      </c>
      <c r="F215" s="115">
        <f t="shared" si="20"/>
        <v>0.52328767123287667</v>
      </c>
      <c r="H215" s="150">
        <f t="shared" ref="H215:H246" si="27">C214</f>
        <v>43597</v>
      </c>
      <c r="I215" s="157">
        <f>MAX(0,$I$14*E214*Parameter!$C$6*Parameter!$C$5*Parameter!$C$7*Parameter!$C$8*Parameter!$C$9*Parameter!$C$19*F214)</f>
        <v>6.8602819375671764</v>
      </c>
      <c r="J215" s="159" t="s">
        <v>81</v>
      </c>
      <c r="L215" s="162"/>
      <c r="M215" s="113"/>
      <c r="N215" s="163"/>
      <c r="X215" s="172"/>
    </row>
    <row r="216" spans="2:24">
      <c r="B216" s="176" t="s">
        <v>79</v>
      </c>
      <c r="C216" s="193">
        <v>43704</v>
      </c>
      <c r="D216" s="168">
        <f t="shared" si="26"/>
        <v>237</v>
      </c>
      <c r="E216" s="161">
        <v>380</v>
      </c>
      <c r="F216" s="115">
        <f t="shared" si="20"/>
        <v>0.64931506849315068</v>
      </c>
      <c r="H216" s="150">
        <f t="shared" si="27"/>
        <v>43658</v>
      </c>
      <c r="I216" s="157">
        <f>MAX(0,$I$14*E215*Parameter!$C$6*Parameter!$C$5*Parameter!$C$7*Parameter!$C$8*Parameter!$C$9*Parameter!$C$19*F215)</f>
        <v>3.9016789580406868</v>
      </c>
      <c r="J216" s="159" t="s">
        <v>81</v>
      </c>
      <c r="L216" s="162"/>
      <c r="M216" s="113"/>
      <c r="N216" s="163"/>
      <c r="X216" s="172"/>
    </row>
    <row r="217" spans="2:24">
      <c r="B217" s="176" t="s">
        <v>79</v>
      </c>
      <c r="C217" s="193">
        <v>43705</v>
      </c>
      <c r="D217" s="168">
        <f t="shared" si="26"/>
        <v>238</v>
      </c>
      <c r="E217" s="161">
        <v>640</v>
      </c>
      <c r="F217" s="115">
        <f t="shared" si="20"/>
        <v>0.65205479452054793</v>
      </c>
      <c r="H217" s="150">
        <f t="shared" si="27"/>
        <v>43704</v>
      </c>
      <c r="I217" s="157">
        <f>MAX(0,$I$14*E216*Parameter!$C$6*Parameter!$C$5*Parameter!$C$7*Parameter!$C$8*Parameter!$C$9*Parameter!$C$19*F216)</f>
        <v>153.30942712091812</v>
      </c>
      <c r="J217" s="159" t="s">
        <v>81</v>
      </c>
      <c r="L217" s="162"/>
      <c r="M217" s="113"/>
      <c r="N217" s="163"/>
      <c r="X217" s="172"/>
    </row>
    <row r="218" spans="2:24">
      <c r="B218" s="176" t="s">
        <v>79</v>
      </c>
      <c r="C218" s="193">
        <v>43706</v>
      </c>
      <c r="D218" s="168">
        <f t="shared" si="26"/>
        <v>239</v>
      </c>
      <c r="E218" s="161">
        <v>348</v>
      </c>
      <c r="F218" s="115">
        <f t="shared" si="20"/>
        <v>0.65479452054794518</v>
      </c>
      <c r="H218" s="150">
        <f t="shared" si="27"/>
        <v>43705</v>
      </c>
      <c r="I218" s="157">
        <f>MAX(0,$I$14*E217*Parameter!$C$6*Parameter!$C$5*Parameter!$C$7*Parameter!$C$8*Parameter!$C$9*Parameter!$C$19*F217)</f>
        <v>259.29482499509493</v>
      </c>
      <c r="J218" s="159" t="s">
        <v>81</v>
      </c>
      <c r="L218" s="162"/>
      <c r="M218" s="113"/>
      <c r="N218" s="163"/>
      <c r="X218" s="172"/>
    </row>
    <row r="219" spans="2:24">
      <c r="B219" s="176" t="s">
        <v>79</v>
      </c>
      <c r="C219" s="193">
        <v>43707</v>
      </c>
      <c r="D219" s="168">
        <f t="shared" si="26"/>
        <v>240</v>
      </c>
      <c r="E219" s="161">
        <v>578</v>
      </c>
      <c r="F219" s="115">
        <f t="shared" si="20"/>
        <v>0.65753424657534243</v>
      </c>
      <c r="H219" s="150">
        <f t="shared" si="27"/>
        <v>43706</v>
      </c>
      <c r="I219" s="157">
        <f>MAX(0,$I$14*E218*Parameter!$C$6*Parameter!$C$5*Parameter!$C$7*Parameter!$C$8*Parameter!$C$9*Parameter!$C$19*F218)</f>
        <v>141.58396260827229</v>
      </c>
      <c r="J219" s="159" t="s">
        <v>81</v>
      </c>
      <c r="L219" s="162"/>
      <c r="M219" s="113"/>
      <c r="N219" s="163"/>
      <c r="X219" s="172"/>
    </row>
    <row r="220" spans="2:24">
      <c r="B220" s="176" t="s">
        <v>79</v>
      </c>
      <c r="C220" s="193">
        <v>43708</v>
      </c>
      <c r="D220" s="168">
        <f t="shared" si="26"/>
        <v>241</v>
      </c>
      <c r="E220" s="161">
        <v>130</v>
      </c>
      <c r="F220" s="115">
        <f t="shared" si="20"/>
        <v>0.66027397260273968</v>
      </c>
      <c r="H220" s="150">
        <f t="shared" si="27"/>
        <v>43707</v>
      </c>
      <c r="I220" s="157">
        <f>MAX(0,$I$14*E219*Parameter!$C$6*Parameter!$C$5*Parameter!$C$7*Parameter!$C$8*Parameter!$C$9*Parameter!$C$19*F219)</f>
        <v>236.14350133481858</v>
      </c>
      <c r="J220" s="159" t="s">
        <v>81</v>
      </c>
      <c r="L220" s="162"/>
      <c r="M220" s="113"/>
      <c r="N220" s="163"/>
      <c r="X220" s="172"/>
    </row>
    <row r="221" spans="2:24">
      <c r="B221" s="176" t="s">
        <v>79</v>
      </c>
      <c r="C221" s="193">
        <v>43709</v>
      </c>
      <c r="D221" s="168">
        <f t="shared" si="26"/>
        <v>242</v>
      </c>
      <c r="E221" s="161">
        <v>194</v>
      </c>
      <c r="F221" s="115">
        <f t="shared" si="20"/>
        <v>0.66301369863013704</v>
      </c>
      <c r="H221" s="150">
        <f t="shared" si="27"/>
        <v>43708</v>
      </c>
      <c r="I221" s="157">
        <f>MAX(0,$I$14*E220*Parameter!$C$6*Parameter!$C$5*Parameter!$C$7*Parameter!$C$8*Parameter!$C$9*Parameter!$C$19*F220)</f>
        <v>53.333159579151271</v>
      </c>
      <c r="J221" s="159" t="s">
        <v>81</v>
      </c>
      <c r="L221" s="162"/>
      <c r="M221" s="113"/>
      <c r="N221" s="163"/>
      <c r="X221" s="172"/>
    </row>
    <row r="222" spans="2:24">
      <c r="B222" s="176" t="s">
        <v>79</v>
      </c>
      <c r="C222" s="193">
        <v>43710</v>
      </c>
      <c r="D222" s="168">
        <f t="shared" si="26"/>
        <v>243</v>
      </c>
      <c r="E222" s="161">
        <v>106</v>
      </c>
      <c r="F222" s="115">
        <f t="shared" si="20"/>
        <v>0.66575342465753429</v>
      </c>
      <c r="H222" s="150">
        <f t="shared" si="27"/>
        <v>43709</v>
      </c>
      <c r="I222" s="157">
        <f>MAX(0,$I$14*E221*Parameter!$C$6*Parameter!$C$5*Parameter!$C$7*Parameter!$C$8*Parameter!$C$9*Parameter!$C$19*F221)</f>
        <v>79.919731117842147</v>
      </c>
      <c r="J222" s="159" t="s">
        <v>81</v>
      </c>
      <c r="L222" s="162"/>
      <c r="M222" s="113"/>
      <c r="N222" s="163"/>
      <c r="X222" s="172"/>
    </row>
    <row r="223" spans="2:24">
      <c r="B223" s="176" t="s">
        <v>79</v>
      </c>
      <c r="C223" s="193">
        <v>43711</v>
      </c>
      <c r="D223" s="168">
        <f t="shared" si="26"/>
        <v>244</v>
      </c>
      <c r="E223" s="161">
        <v>114</v>
      </c>
      <c r="F223" s="115">
        <f t="shared" si="20"/>
        <v>0.66849315068493154</v>
      </c>
      <c r="H223" s="150">
        <f t="shared" si="27"/>
        <v>43710</v>
      </c>
      <c r="I223" s="157">
        <f>MAX(0,$I$14*E222*Parameter!$C$6*Parameter!$C$5*Parameter!$C$7*Parameter!$C$8*Parameter!$C$9*Parameter!$C$19*F222)</f>
        <v>43.847926091279241</v>
      </c>
      <c r="J223" s="159" t="s">
        <v>81</v>
      </c>
      <c r="L223" s="162"/>
      <c r="M223" s="113"/>
      <c r="N223" s="163"/>
      <c r="X223" s="172"/>
    </row>
    <row r="224" spans="2:24">
      <c r="B224" s="176" t="s">
        <v>79</v>
      </c>
      <c r="C224" s="193">
        <v>43712</v>
      </c>
      <c r="D224" s="168">
        <f t="shared" si="26"/>
        <v>245</v>
      </c>
      <c r="E224" s="161">
        <v>684</v>
      </c>
      <c r="F224" s="115">
        <f t="shared" si="20"/>
        <v>0.67123287671232879</v>
      </c>
      <c r="H224" s="150">
        <f t="shared" si="27"/>
        <v>43711</v>
      </c>
      <c r="I224" s="157">
        <f>MAX(0,$I$14*E223*Parameter!$C$6*Parameter!$C$5*Parameter!$C$7*Parameter!$C$8*Parameter!$C$9*Parameter!$C$19*F223)</f>
        <v>47.351266098106358</v>
      </c>
      <c r="J224" s="159" t="s">
        <v>81</v>
      </c>
      <c r="L224" s="162"/>
      <c r="M224" s="113"/>
      <c r="N224" s="163"/>
      <c r="X224" s="172"/>
    </row>
    <row r="225" spans="2:24">
      <c r="B225" s="176" t="s">
        <v>79</v>
      </c>
      <c r="C225" s="193">
        <v>43713</v>
      </c>
      <c r="D225" s="168">
        <f t="shared" si="26"/>
        <v>246</v>
      </c>
      <c r="E225" s="161">
        <v>503</v>
      </c>
      <c r="F225" s="115">
        <f t="shared" si="20"/>
        <v>0.67397260273972603</v>
      </c>
      <c r="H225" s="150">
        <f t="shared" si="27"/>
        <v>43712</v>
      </c>
      <c r="I225" s="157">
        <f>MAX(0,$I$14*E224*Parameter!$C$6*Parameter!$C$5*Parameter!$C$7*Parameter!$C$8*Parameter!$C$9*Parameter!$C$19*F224)</f>
        <v>285.27197198449318</v>
      </c>
      <c r="J225" s="159" t="s">
        <v>81</v>
      </c>
      <c r="L225" s="162"/>
      <c r="M225" s="113"/>
      <c r="N225" s="163"/>
      <c r="X225" s="172"/>
    </row>
    <row r="226" spans="2:24">
      <c r="B226" s="176" t="s">
        <v>79</v>
      </c>
      <c r="C226" s="193">
        <v>43714</v>
      </c>
      <c r="D226" s="168">
        <f t="shared" si="26"/>
        <v>247</v>
      </c>
      <c r="E226" s="161">
        <v>425</v>
      </c>
      <c r="F226" s="115">
        <f t="shared" si="20"/>
        <v>0.67671232876712328</v>
      </c>
      <c r="H226" s="150">
        <f t="shared" si="27"/>
        <v>43713</v>
      </c>
      <c r="I226" s="157">
        <f>MAX(0,$I$14*E225*Parameter!$C$6*Parameter!$C$5*Parameter!$C$7*Parameter!$C$8*Parameter!$C$9*Parameter!$C$19*F225)</f>
        <v>210.63959463788768</v>
      </c>
      <c r="J226" s="159" t="s">
        <v>81</v>
      </c>
      <c r="L226" s="162"/>
      <c r="M226" s="113"/>
      <c r="N226" s="163"/>
      <c r="X226" s="172"/>
    </row>
    <row r="227" spans="2:24">
      <c r="B227" s="176" t="s">
        <v>79</v>
      </c>
      <c r="C227" s="193">
        <v>43716</v>
      </c>
      <c r="D227" s="168">
        <f t="shared" si="26"/>
        <v>249</v>
      </c>
      <c r="E227" s="161">
        <v>813</v>
      </c>
      <c r="F227" s="115">
        <f t="shared" si="20"/>
        <v>0.68219178082191778</v>
      </c>
      <c r="H227" s="150">
        <f t="shared" si="27"/>
        <v>43714</v>
      </c>
      <c r="I227" s="157">
        <f>MAX(0,$I$14*E226*Parameter!$C$6*Parameter!$C$5*Parameter!$C$7*Parameter!$C$8*Parameter!$C$9*Parameter!$C$19*F226)</f>
        <v>178.69927950275795</v>
      </c>
      <c r="J227" s="159" t="s">
        <v>81</v>
      </c>
      <c r="L227" s="162"/>
      <c r="M227" s="113"/>
      <c r="N227" s="163"/>
      <c r="X227" s="172"/>
    </row>
    <row r="228" spans="2:24">
      <c r="B228" s="176" t="s">
        <v>79</v>
      </c>
      <c r="C228" s="193">
        <v>43717</v>
      </c>
      <c r="D228" s="168">
        <f t="shared" si="26"/>
        <v>250</v>
      </c>
      <c r="E228" s="161">
        <v>763</v>
      </c>
      <c r="F228" s="115">
        <f t="shared" si="20"/>
        <v>0.68493150684931503</v>
      </c>
      <c r="H228" s="150">
        <f t="shared" si="27"/>
        <v>43716</v>
      </c>
      <c r="I228" s="157">
        <f>MAX(0,$I$14*E227*Parameter!$C$6*Parameter!$C$5*Parameter!$C$7*Parameter!$C$8*Parameter!$C$9*Parameter!$C$19*F227)</f>
        <v>344.60915498642345</v>
      </c>
      <c r="J228" s="159" t="s">
        <v>81</v>
      </c>
      <c r="L228" s="162"/>
      <c r="M228" s="113"/>
      <c r="N228" s="163"/>
      <c r="X228" s="172"/>
    </row>
    <row r="229" spans="2:24">
      <c r="B229" s="176" t="s">
        <v>79</v>
      </c>
      <c r="C229" s="193">
        <v>43720</v>
      </c>
      <c r="D229" s="168">
        <f t="shared" si="26"/>
        <v>253</v>
      </c>
      <c r="E229" s="161">
        <v>527</v>
      </c>
      <c r="F229" s="115">
        <f t="shared" si="20"/>
        <v>0.69315068493150689</v>
      </c>
      <c r="H229" s="150">
        <f t="shared" si="27"/>
        <v>43717</v>
      </c>
      <c r="I229" s="157">
        <f>MAX(0,$I$14*E228*Parameter!$C$6*Parameter!$C$5*Parameter!$C$7*Parameter!$C$8*Parameter!$C$9*Parameter!$C$19*F228)</f>
        <v>324.71433736747861</v>
      </c>
      <c r="J229" s="159" t="s">
        <v>81</v>
      </c>
      <c r="L229" s="162"/>
      <c r="M229" s="113"/>
      <c r="N229" s="163"/>
      <c r="X229" s="172"/>
    </row>
    <row r="230" spans="2:24">
      <c r="B230" s="176" t="s">
        <v>79</v>
      </c>
      <c r="C230" s="193">
        <v>43721</v>
      </c>
      <c r="D230" s="168">
        <f t="shared" si="26"/>
        <v>254</v>
      </c>
      <c r="E230" s="161">
        <v>805</v>
      </c>
      <c r="F230" s="115">
        <f t="shared" si="20"/>
        <v>0.69589041095890414</v>
      </c>
      <c r="H230" s="150">
        <f t="shared" si="27"/>
        <v>43720</v>
      </c>
      <c r="I230" s="157">
        <f>MAX(0,$I$14*E229*Parameter!$C$6*Parameter!$C$5*Parameter!$C$7*Parameter!$C$8*Parameter!$C$9*Parameter!$C$19*F229)</f>
        <v>226.9697893344341</v>
      </c>
      <c r="J230" s="159" t="s">
        <v>81</v>
      </c>
      <c r="L230" s="162"/>
      <c r="M230" s="113"/>
      <c r="N230" s="163"/>
      <c r="X230" s="172"/>
    </row>
    <row r="231" spans="2:24">
      <c r="B231" s="176" t="s">
        <v>79</v>
      </c>
      <c r="C231" s="193">
        <v>43722</v>
      </c>
      <c r="D231" s="168">
        <f t="shared" si="26"/>
        <v>255</v>
      </c>
      <c r="E231" s="161">
        <v>484</v>
      </c>
      <c r="F231" s="115">
        <f t="shared" si="20"/>
        <v>0.69863013698630139</v>
      </c>
      <c r="H231" s="150">
        <f t="shared" si="27"/>
        <v>43721</v>
      </c>
      <c r="I231" s="157">
        <f>MAX(0,$I$14*E230*Parameter!$C$6*Parameter!$C$5*Parameter!$C$7*Parameter!$C$8*Parameter!$C$9*Parameter!$C$19*F230)</f>
        <v>348.06993741299277</v>
      </c>
      <c r="J231" s="159" t="s">
        <v>81</v>
      </c>
      <c r="L231" s="162"/>
      <c r="M231" s="113"/>
      <c r="N231" s="163"/>
      <c r="X231" s="172"/>
    </row>
    <row r="232" spans="2:24">
      <c r="B232" s="176" t="s">
        <v>79</v>
      </c>
      <c r="C232" s="193">
        <v>43723</v>
      </c>
      <c r="D232" s="168">
        <f t="shared" si="26"/>
        <v>256</v>
      </c>
      <c r="E232" s="161">
        <v>455</v>
      </c>
      <c r="F232" s="115">
        <f t="shared" si="20"/>
        <v>0.70136986301369864</v>
      </c>
      <c r="H232" s="150">
        <f t="shared" si="27"/>
        <v>43722</v>
      </c>
      <c r="I232" s="157">
        <f>MAX(0,$I$14*E231*Parameter!$C$6*Parameter!$C$5*Parameter!$C$7*Parameter!$C$8*Parameter!$C$9*Parameter!$C$19*F231)</f>
        <v>210.09826221700769</v>
      </c>
      <c r="J232" s="159" t="s">
        <v>81</v>
      </c>
      <c r="L232" s="162"/>
      <c r="M232" s="113"/>
      <c r="N232" s="163"/>
      <c r="X232" s="172"/>
    </row>
    <row r="233" spans="2:24">
      <c r="B233" s="176" t="s">
        <v>79</v>
      </c>
      <c r="C233" s="193">
        <v>43724</v>
      </c>
      <c r="D233" s="168">
        <f t="shared" si="26"/>
        <v>257</v>
      </c>
      <c r="E233" s="161">
        <v>369</v>
      </c>
      <c r="F233" s="115">
        <f t="shared" si="20"/>
        <v>0.70410958904109588</v>
      </c>
      <c r="H233" s="150">
        <f t="shared" si="27"/>
        <v>43723</v>
      </c>
      <c r="I233" s="157">
        <f>MAX(0,$I$14*E232*Parameter!$C$6*Parameter!$C$5*Parameter!$C$7*Parameter!$C$8*Parameter!$C$9*Parameter!$C$19*F232)</f>
        <v>198.28427793742551</v>
      </c>
      <c r="J233" s="159" t="s">
        <v>81</v>
      </c>
      <c r="L233" s="162"/>
      <c r="M233" s="113"/>
      <c r="N233" s="163"/>
      <c r="X233" s="172"/>
    </row>
    <row r="234" spans="2:24">
      <c r="B234" s="176" t="s">
        <v>79</v>
      </c>
      <c r="C234" s="193">
        <v>43725</v>
      </c>
      <c r="D234" s="168">
        <f t="shared" si="26"/>
        <v>258</v>
      </c>
      <c r="E234" s="161">
        <v>1054</v>
      </c>
      <c r="F234" s="115">
        <f t="shared" si="20"/>
        <v>0.70684931506849313</v>
      </c>
      <c r="H234" s="150">
        <f t="shared" si="27"/>
        <v>43724</v>
      </c>
      <c r="I234" s="157">
        <f>MAX(0,$I$14*E233*Parameter!$C$6*Parameter!$C$5*Parameter!$C$7*Parameter!$C$8*Parameter!$C$9*Parameter!$C$19*F233)</f>
        <v>161.43452034374889</v>
      </c>
      <c r="J234" s="159" t="s">
        <v>81</v>
      </c>
      <c r="L234" s="162"/>
      <c r="M234" s="113"/>
      <c r="N234" s="163"/>
      <c r="X234" s="172"/>
    </row>
    <row r="235" spans="2:24">
      <c r="B235" s="176" t="s">
        <v>79</v>
      </c>
      <c r="C235" s="193">
        <v>43726</v>
      </c>
      <c r="D235" s="168">
        <f t="shared" si="26"/>
        <v>259</v>
      </c>
      <c r="E235" s="161">
        <v>1140</v>
      </c>
      <c r="F235" s="115">
        <f t="shared" si="20"/>
        <v>0.70958904109589038</v>
      </c>
      <c r="H235" s="150">
        <f t="shared" si="27"/>
        <v>43725</v>
      </c>
      <c r="I235" s="157">
        <f>MAX(0,$I$14*E234*Parameter!$C$6*Parameter!$C$5*Parameter!$C$7*Parameter!$C$8*Parameter!$C$9*Parameter!$C$19*F234)</f>
        <v>462.91071658722524</v>
      </c>
      <c r="J235" s="159" t="s">
        <v>81</v>
      </c>
      <c r="L235" s="162"/>
      <c r="M235" s="113"/>
      <c r="N235" s="163"/>
      <c r="X235" s="172"/>
    </row>
    <row r="236" spans="2:24">
      <c r="B236" s="176" t="s">
        <v>79</v>
      </c>
      <c r="C236" s="193">
        <v>43727</v>
      </c>
      <c r="D236" s="168">
        <f t="shared" si="26"/>
        <v>260</v>
      </c>
      <c r="E236" s="161">
        <v>772</v>
      </c>
      <c r="F236" s="115">
        <f t="shared" si="20"/>
        <v>0.71232876712328763</v>
      </c>
      <c r="H236" s="150">
        <f t="shared" si="27"/>
        <v>43726</v>
      </c>
      <c r="I236" s="157">
        <f>MAX(0,$I$14*E235*Parameter!$C$6*Parameter!$C$5*Parameter!$C$7*Parameter!$C$8*Parameter!$C$9*Parameter!$C$19*F235)</f>
        <v>502.62204587744037</v>
      </c>
      <c r="J236" s="159" t="s">
        <v>81</v>
      </c>
      <c r="L236" s="162"/>
      <c r="M236" s="113"/>
      <c r="N236" s="163"/>
      <c r="X236" s="172"/>
    </row>
    <row r="237" spans="2:24">
      <c r="B237" s="176" t="s">
        <v>79</v>
      </c>
      <c r="C237" s="193">
        <v>43728</v>
      </c>
      <c r="D237" s="168">
        <f t="shared" si="26"/>
        <v>261</v>
      </c>
      <c r="E237" s="161">
        <v>1146</v>
      </c>
      <c r="F237" s="115">
        <f t="shared" ref="F237:F245" si="28">MIN($C$5/365, (D237/365))</f>
        <v>0.71506849315068488</v>
      </c>
      <c r="H237" s="150">
        <f t="shared" si="27"/>
        <v>43727</v>
      </c>
      <c r="I237" s="157">
        <f>MAX(0,$I$14*E236*Parameter!$C$6*Parameter!$C$5*Parameter!$C$7*Parameter!$C$8*Parameter!$C$9*Parameter!$C$19*F236)</f>
        <v>341.68630037431365</v>
      </c>
      <c r="J237" s="159" t="s">
        <v>81</v>
      </c>
      <c r="L237" s="162"/>
      <c r="M237" s="113"/>
      <c r="N237" s="163"/>
      <c r="X237" s="172"/>
    </row>
    <row r="238" spans="2:24">
      <c r="B238" s="176" t="s">
        <v>79</v>
      </c>
      <c r="C238" s="193">
        <v>43729</v>
      </c>
      <c r="D238" s="168">
        <f t="shared" si="26"/>
        <v>262</v>
      </c>
      <c r="E238" s="161">
        <v>832</v>
      </c>
      <c r="F238" s="115">
        <f t="shared" si="28"/>
        <v>0.71780821917808224</v>
      </c>
      <c r="H238" s="150">
        <f t="shared" si="27"/>
        <v>43728</v>
      </c>
      <c r="I238" s="157">
        <f>MAX(0,$I$14*E237*Parameter!$C$6*Parameter!$C$5*Parameter!$C$7*Parameter!$C$8*Parameter!$C$9*Parameter!$C$19*F237)</f>
        <v>509.16910402430972</v>
      </c>
      <c r="J238" s="159" t="s">
        <v>81</v>
      </c>
      <c r="L238" s="162"/>
      <c r="M238" s="113"/>
      <c r="N238" s="163"/>
      <c r="X238" s="172"/>
    </row>
    <row r="239" spans="2:24">
      <c r="B239" s="176" t="s">
        <v>79</v>
      </c>
      <c r="C239" s="193">
        <v>43730</v>
      </c>
      <c r="D239" s="168">
        <f t="shared" si="26"/>
        <v>263</v>
      </c>
      <c r="E239" s="161">
        <v>1469</v>
      </c>
      <c r="F239" s="115">
        <f t="shared" si="28"/>
        <v>0.72054794520547949</v>
      </c>
      <c r="H239" s="150">
        <f t="shared" si="27"/>
        <v>43729</v>
      </c>
      <c r="I239" s="157">
        <f>MAX(0,$I$14*E238*Parameter!$C$6*Parameter!$C$5*Parameter!$C$7*Parameter!$C$8*Parameter!$C$9*Parameter!$C$19*F238)</f>
        <v>371.07486299718209</v>
      </c>
      <c r="J239" s="159" t="s">
        <v>81</v>
      </c>
      <c r="L239" s="162"/>
      <c r="M239" s="113"/>
      <c r="N239" s="163"/>
      <c r="X239" s="172"/>
    </row>
    <row r="240" spans="2:24">
      <c r="B240" s="176" t="s">
        <v>79</v>
      </c>
      <c r="C240" s="193">
        <v>43731</v>
      </c>
      <c r="D240" s="168">
        <f t="shared" si="26"/>
        <v>264</v>
      </c>
      <c r="E240" s="161">
        <v>568</v>
      </c>
      <c r="F240" s="115">
        <f t="shared" si="28"/>
        <v>0.72328767123287674</v>
      </c>
      <c r="H240" s="150">
        <f t="shared" si="27"/>
        <v>43730</v>
      </c>
      <c r="I240" s="157">
        <f>MAX(0,$I$14*E239*Parameter!$C$6*Parameter!$C$5*Parameter!$C$7*Parameter!$C$8*Parameter!$C$9*Parameter!$C$19*F239)</f>
        <v>657.67973839535136</v>
      </c>
      <c r="J240" s="159" t="s">
        <v>81</v>
      </c>
      <c r="L240" s="162"/>
      <c r="M240" s="113"/>
      <c r="N240" s="163"/>
      <c r="X240" s="172"/>
    </row>
    <row r="241" spans="2:24">
      <c r="B241" s="176" t="s">
        <v>79</v>
      </c>
      <c r="C241" s="193">
        <v>43732</v>
      </c>
      <c r="D241" s="168">
        <f t="shared" si="26"/>
        <v>265</v>
      </c>
      <c r="E241" s="161">
        <v>890</v>
      </c>
      <c r="F241" s="115">
        <f t="shared" si="28"/>
        <v>0.72602739726027399</v>
      </c>
      <c r="H241" s="150">
        <f t="shared" si="27"/>
        <v>43731</v>
      </c>
      <c r="I241" s="157">
        <f>MAX(0,$I$14*E240*Parameter!$C$6*Parameter!$C$5*Parameter!$C$7*Parameter!$C$8*Parameter!$C$9*Parameter!$C$19*F240)</f>
        <v>255.26377099307035</v>
      </c>
      <c r="J241" s="159" t="s">
        <v>81</v>
      </c>
      <c r="L241" s="162"/>
      <c r="M241" s="113"/>
      <c r="N241" s="163"/>
      <c r="X241" s="172"/>
    </row>
    <row r="242" spans="2:24">
      <c r="B242" s="176" t="s">
        <v>79</v>
      </c>
      <c r="C242" s="193">
        <v>43733</v>
      </c>
      <c r="D242" s="168">
        <f t="shared" si="26"/>
        <v>266</v>
      </c>
      <c r="E242" s="161">
        <v>736</v>
      </c>
      <c r="F242" s="115">
        <f t="shared" si="28"/>
        <v>0.72876712328767124</v>
      </c>
      <c r="H242" s="150">
        <f t="shared" si="27"/>
        <v>43732</v>
      </c>
      <c r="I242" s="157">
        <f>MAX(0,$I$14*E241*Parameter!$C$6*Parameter!$C$5*Parameter!$C$7*Parameter!$C$8*Parameter!$C$9*Parameter!$C$19*F241)</f>
        <v>401.48821215265974</v>
      </c>
      <c r="J242" s="159" t="s">
        <v>81</v>
      </c>
      <c r="L242" s="162"/>
      <c r="M242" s="113"/>
      <c r="N242" s="163"/>
      <c r="X242" s="172"/>
    </row>
    <row r="243" spans="2:24">
      <c r="B243" s="176" t="s">
        <v>79</v>
      </c>
      <c r="C243" s="193">
        <v>43734</v>
      </c>
      <c r="D243" s="168">
        <f t="shared" si="26"/>
        <v>267</v>
      </c>
      <c r="E243" s="161">
        <v>552</v>
      </c>
      <c r="F243" s="115">
        <f t="shared" si="28"/>
        <v>0.73150684931506849</v>
      </c>
      <c r="H243" s="150">
        <f t="shared" si="27"/>
        <v>43733</v>
      </c>
      <c r="I243" s="157">
        <f>MAX(0,$I$14*E242*Parameter!$C$6*Parameter!$C$5*Parameter!$C$7*Parameter!$C$8*Parameter!$C$9*Parameter!$C$19*F242)</f>
        <v>333.27011330251906</v>
      </c>
      <c r="J243" s="159" t="s">
        <v>81</v>
      </c>
      <c r="L243" s="162"/>
      <c r="M243" s="113"/>
      <c r="N243" s="163"/>
      <c r="X243" s="172"/>
    </row>
    <row r="244" spans="2:24">
      <c r="B244" s="176" t="s">
        <v>79</v>
      </c>
      <c r="C244" s="193">
        <v>43735</v>
      </c>
      <c r="D244" s="168">
        <f t="shared" si="26"/>
        <v>268</v>
      </c>
      <c r="E244" s="161">
        <v>395</v>
      </c>
      <c r="F244" s="115">
        <f t="shared" si="28"/>
        <v>0.73424657534246573</v>
      </c>
      <c r="H244" s="150">
        <f t="shared" si="27"/>
        <v>43734</v>
      </c>
      <c r="I244" s="157">
        <f>MAX(0,$I$14*E243*Parameter!$C$6*Parameter!$C$5*Parameter!$C$7*Parameter!$C$8*Parameter!$C$9*Parameter!$C$19*F243)</f>
        <v>250.89225634898281</v>
      </c>
      <c r="J244" s="159" t="s">
        <v>81</v>
      </c>
      <c r="L244" s="162"/>
      <c r="M244" s="113"/>
      <c r="N244" s="163"/>
      <c r="X244" s="172"/>
    </row>
    <row r="245" spans="2:24">
      <c r="B245" s="176" t="s">
        <v>79</v>
      </c>
      <c r="C245" s="193">
        <v>43737</v>
      </c>
      <c r="D245" s="168">
        <f t="shared" si="26"/>
        <v>270</v>
      </c>
      <c r="E245" s="161">
        <v>192</v>
      </c>
      <c r="F245" s="115">
        <f t="shared" si="28"/>
        <v>0.73972602739726023</v>
      </c>
      <c r="H245" s="150">
        <f t="shared" si="27"/>
        <v>43735</v>
      </c>
      <c r="I245" s="157">
        <f>MAX(0,$I$14*E244*Parameter!$C$6*Parameter!$C$5*Parameter!$C$7*Parameter!$C$8*Parameter!$C$9*Parameter!$C$19*F244)</f>
        <v>180.20581784388619</v>
      </c>
      <c r="J245" s="159" t="s">
        <v>81</v>
      </c>
      <c r="L245" s="162"/>
      <c r="M245" s="113"/>
      <c r="N245" s="163"/>
      <c r="X245" s="172"/>
    </row>
    <row r="246" spans="2:24">
      <c r="B246" s="246" t="s">
        <v>88</v>
      </c>
      <c r="C246" s="247"/>
      <c r="D246" s="248"/>
      <c r="E246" s="252">
        <f>SUM(E172:E245)</f>
        <v>35370</v>
      </c>
      <c r="F246" s="254"/>
      <c r="H246" s="150">
        <f t="shared" si="27"/>
        <v>43737</v>
      </c>
      <c r="I246" s="157">
        <f>MAX(0,$I$14*E245*Parameter!$C$6*Parameter!$C$5*Parameter!$C$7*Parameter!$C$8*Parameter!$C$9*Parameter!$C$19*F245)</f>
        <v>88.247398422700343</v>
      </c>
      <c r="J246" s="159" t="s">
        <v>81</v>
      </c>
      <c r="L246" s="162"/>
      <c r="M246" s="113"/>
      <c r="N246" s="163"/>
      <c r="X246" s="172"/>
    </row>
    <row r="247" spans="2:24" ht="15" thickBot="1">
      <c r="B247" s="249"/>
      <c r="C247" s="250"/>
      <c r="D247" s="251"/>
      <c r="E247" s="253"/>
      <c r="F247" s="255"/>
      <c r="G247" s="180"/>
      <c r="H247" s="181" t="s">
        <v>89</v>
      </c>
      <c r="I247" s="182">
        <f>SUM(I173:I246)</f>
        <v>9160.178689862496</v>
      </c>
      <c r="J247" s="183" t="s">
        <v>81</v>
      </c>
      <c r="K247" s="184"/>
      <c r="L247" s="185"/>
      <c r="M247" s="186"/>
      <c r="N247" s="187"/>
      <c r="O247" s="184"/>
      <c r="P247" s="184"/>
      <c r="Q247" s="184"/>
      <c r="R247" s="184"/>
      <c r="S247" s="184"/>
      <c r="T247" s="184"/>
      <c r="U247" s="184"/>
      <c r="V247" s="184"/>
      <c r="W247" s="184"/>
      <c r="X247" s="188"/>
    </row>
    <row r="248" spans="2:24" ht="15" thickBot="1"/>
    <row r="249" spans="2:24" ht="24" thickBot="1">
      <c r="B249" s="189" t="s">
        <v>103</v>
      </c>
      <c r="C249" s="170" t="s">
        <v>56</v>
      </c>
      <c r="D249" s="190">
        <f>I251+S251</f>
        <v>9635</v>
      </c>
      <c r="E249" s="191" t="s">
        <v>57</v>
      </c>
      <c r="F249" s="170" t="str">
        <f>X258</f>
        <v>Less than expected</v>
      </c>
      <c r="G249" s="192"/>
      <c r="H249" s="192"/>
      <c r="I249" s="190">
        <f>E326+O273</f>
        <v>36808</v>
      </c>
      <c r="J249" s="192" t="s">
        <v>58</v>
      </c>
      <c r="K249" s="192"/>
      <c r="L249" s="192"/>
      <c r="M249" s="206">
        <f>(SUMIFS(E255:E325,D255:D325,"&lt;1"))+(SUMIFS(O255:O322,N255:N322,"&lt;1"))</f>
        <v>8528</v>
      </c>
      <c r="N249" s="192" t="s">
        <v>91</v>
      </c>
      <c r="O249" s="192"/>
      <c r="P249" s="192"/>
      <c r="Q249" s="192"/>
      <c r="R249" s="192"/>
      <c r="S249" s="190">
        <f>I249-M249</f>
        <v>28280</v>
      </c>
      <c r="T249" s="192" t="s">
        <v>60</v>
      </c>
      <c r="U249" s="192"/>
      <c r="V249" s="192"/>
      <c r="W249" s="244">
        <f>ROUNDDOWN(S249*'MR Reference'!$C$37,0)</f>
        <v>25452</v>
      </c>
      <c r="X249" s="245" t="s">
        <v>61</v>
      </c>
    </row>
    <row r="250" spans="2:24" ht="18.95" thickBot="1">
      <c r="B250" s="171"/>
      <c r="C250" s="14"/>
      <c r="D250" s="14"/>
      <c r="E250" s="15"/>
      <c r="F250" s="16"/>
      <c r="G250" s="14"/>
      <c r="X250" s="172"/>
    </row>
    <row r="251" spans="2:24" ht="24" thickBot="1">
      <c r="B251" s="70" t="s">
        <v>104</v>
      </c>
      <c r="C251" s="232" t="s">
        <v>63</v>
      </c>
      <c r="D251" s="72"/>
      <c r="E251" s="73"/>
      <c r="F251" s="71"/>
      <c r="G251" s="74"/>
      <c r="H251" s="71" t="s">
        <v>56</v>
      </c>
      <c r="I251" s="149">
        <f>ROUNDDOWN(I327,0)</f>
        <v>9315</v>
      </c>
      <c r="J251" s="75" t="s">
        <v>57</v>
      </c>
      <c r="L251" s="70" t="s">
        <v>105</v>
      </c>
      <c r="M251" s="232" t="s">
        <v>65</v>
      </c>
      <c r="N251" s="72"/>
      <c r="O251" s="73"/>
      <c r="P251" s="71"/>
      <c r="Q251" s="74"/>
      <c r="R251" s="71" t="s">
        <v>56</v>
      </c>
      <c r="S251" s="149">
        <f>ROUNDDOWN(S274,0)</f>
        <v>320</v>
      </c>
      <c r="T251" s="75" t="s">
        <v>57</v>
      </c>
      <c r="V251" s="256" t="s">
        <v>66</v>
      </c>
      <c r="W251" s="257"/>
      <c r="X251" s="258"/>
    </row>
    <row r="252" spans="2:24" ht="18.600000000000001">
      <c r="B252" s="171"/>
      <c r="C252" s="14"/>
      <c r="D252" s="14"/>
      <c r="E252" s="15"/>
      <c r="F252" s="16"/>
      <c r="G252" s="14"/>
      <c r="L252" s="11"/>
      <c r="M252" s="14"/>
      <c r="N252" s="14"/>
      <c r="O252" s="15"/>
      <c r="P252" s="16"/>
      <c r="Q252" s="14"/>
      <c r="X252" s="172"/>
    </row>
    <row r="253" spans="2:24" ht="18.600000000000001">
      <c r="B253" s="173" t="s">
        <v>67</v>
      </c>
      <c r="C253" s="14"/>
      <c r="D253" s="14"/>
      <c r="E253" s="15"/>
      <c r="F253" s="16"/>
      <c r="G253" s="14"/>
      <c r="H253" s="17" t="s">
        <v>68</v>
      </c>
      <c r="L253" s="17" t="s">
        <v>67</v>
      </c>
      <c r="M253" s="14"/>
      <c r="N253" s="14"/>
      <c r="O253" s="15"/>
      <c r="P253" s="16"/>
      <c r="Q253" s="14"/>
      <c r="R253" s="17" t="s">
        <v>68</v>
      </c>
      <c r="V253" s="17" t="s">
        <v>66</v>
      </c>
      <c r="X253" s="172"/>
    </row>
    <row r="254" spans="2:24" ht="23.45">
      <c r="B254" s="174" t="s">
        <v>106</v>
      </c>
      <c r="C254" s="154"/>
      <c r="D254" s="152" t="s">
        <v>70</v>
      </c>
      <c r="E254" s="155" t="s">
        <v>71</v>
      </c>
      <c r="F254" s="152" t="s">
        <v>76</v>
      </c>
      <c r="G254" s="18"/>
      <c r="H254" s="153" t="s">
        <v>104</v>
      </c>
      <c r="I254" s="152" t="s">
        <v>73</v>
      </c>
      <c r="J254" s="156" t="s">
        <v>74</v>
      </c>
      <c r="L254" s="151" t="s">
        <v>107</v>
      </c>
      <c r="M254" s="154"/>
      <c r="N254" s="152" t="s">
        <v>70</v>
      </c>
      <c r="O254" s="155" t="s">
        <v>71</v>
      </c>
      <c r="P254" s="152" t="s">
        <v>76</v>
      </c>
      <c r="Q254" s="18"/>
      <c r="R254" s="153" t="s">
        <v>105</v>
      </c>
      <c r="S254" s="152" t="s">
        <v>73</v>
      </c>
      <c r="T254" s="156" t="s">
        <v>74</v>
      </c>
      <c r="V254" s="151" t="s">
        <v>103</v>
      </c>
      <c r="W254" s="156" t="s">
        <v>78</v>
      </c>
      <c r="X254" s="175" t="s">
        <v>74</v>
      </c>
    </row>
    <row r="255" spans="2:24">
      <c r="B255" s="176" t="s">
        <v>79</v>
      </c>
      <c r="C255" s="193">
        <v>43454</v>
      </c>
      <c r="D255" s="168">
        <f>(C255+(365*2))-$C$3</f>
        <v>-13</v>
      </c>
      <c r="E255" s="161">
        <v>954</v>
      </c>
      <c r="F255" s="115">
        <f>MIN($C$5/365, (D255/365))</f>
        <v>-3.5616438356164383E-2</v>
      </c>
      <c r="H255" s="152" t="s">
        <v>80</v>
      </c>
      <c r="I255" s="155">
        <f>Parameter!$C$18*(Parameter!$C$17/Parameter!$C$4-1)</f>
        <v>2.0314078970998599</v>
      </c>
      <c r="J255" s="152" t="s">
        <v>81</v>
      </c>
      <c r="L255" s="160" t="s">
        <v>79</v>
      </c>
      <c r="M255" s="167">
        <v>43792</v>
      </c>
      <c r="N255" s="168">
        <f>(M255+(365*2))-$C$3</f>
        <v>325</v>
      </c>
      <c r="O255" s="161">
        <v>36</v>
      </c>
      <c r="P255" s="115">
        <f>MIN($C$5/365, (N255/365))</f>
        <v>0.8904109589041096</v>
      </c>
      <c r="Q255" s="11"/>
      <c r="R255" s="152" t="s">
        <v>80</v>
      </c>
      <c r="S255" s="155">
        <f>Parameter!$C$18*(Parameter!$C$17/Parameter!$C$4-1)</f>
        <v>2.0314078970998599</v>
      </c>
      <c r="T255" s="152" t="s">
        <v>81</v>
      </c>
      <c r="V255" s="160" t="s">
        <v>82</v>
      </c>
      <c r="W255" s="161">
        <v>45382</v>
      </c>
      <c r="X255" s="177" t="s">
        <v>83</v>
      </c>
    </row>
    <row r="256" spans="2:24">
      <c r="B256" s="176" t="s">
        <v>79</v>
      </c>
      <c r="C256" s="193">
        <v>43455</v>
      </c>
      <c r="D256" s="168">
        <f t="shared" ref="D256:D293" si="29">(C256+(365*2))-$C$3</f>
        <v>-12</v>
      </c>
      <c r="E256" s="161">
        <v>583</v>
      </c>
      <c r="F256" s="115">
        <f t="shared" ref="F256:F325" si="30">MIN($C$5/365, (D256/365))</f>
        <v>-3.287671232876712E-2</v>
      </c>
      <c r="H256" s="150">
        <f t="shared" ref="H256:H293" si="31">C255</f>
        <v>43454</v>
      </c>
      <c r="I256" s="157">
        <f>MAX(0,$I$14*E255*Parameter!$C$6*Parameter!$C$5*Parameter!$C$7*Parameter!$C$8*Parameter!$C$9*Parameter!$C$19*F255)</f>
        <v>0</v>
      </c>
      <c r="J256" s="159" t="s">
        <v>81</v>
      </c>
      <c r="L256" s="160" t="s">
        <v>79</v>
      </c>
      <c r="M256" s="167">
        <v>43793</v>
      </c>
      <c r="N256" s="168">
        <f t="shared" ref="N256:N272" si="32">(M256+(365*2))-$C$3</f>
        <v>326</v>
      </c>
      <c r="O256" s="161">
        <v>34</v>
      </c>
      <c r="P256" s="115">
        <f t="shared" ref="P256:P272" si="33">MIN($C$5/365, (N256/365))</f>
        <v>0.89315068493150684</v>
      </c>
      <c r="Q256" s="11"/>
      <c r="R256" s="150">
        <f t="shared" ref="R256:R265" si="34">M255</f>
        <v>43792</v>
      </c>
      <c r="S256" s="157">
        <f>MAX(0,$I$14*O255*Parameter!$C$6*Parameter!$C$5*Parameter!$C$7*Parameter!$C$8*Parameter!$C$9*Parameter!$C$19*P255)</f>
        <v>19.916947560678903</v>
      </c>
      <c r="T256" s="159" t="s">
        <v>81</v>
      </c>
      <c r="V256" s="160" t="s">
        <v>84</v>
      </c>
      <c r="W256" s="161">
        <f>(W255/365)*$C$5</f>
        <v>64156.471232876713</v>
      </c>
      <c r="X256" s="177" t="s">
        <v>85</v>
      </c>
    </row>
    <row r="257" spans="2:24">
      <c r="B257" s="176" t="s">
        <v>79</v>
      </c>
      <c r="C257" s="193">
        <v>43456</v>
      </c>
      <c r="D257" s="168">
        <f t="shared" si="29"/>
        <v>-11</v>
      </c>
      <c r="E257" s="161">
        <v>1086</v>
      </c>
      <c r="F257" s="115">
        <f t="shared" si="30"/>
        <v>-3.0136986301369864E-2</v>
      </c>
      <c r="H257" s="150">
        <f t="shared" si="31"/>
        <v>43455</v>
      </c>
      <c r="I257" s="157">
        <f>MAX(0,$I$14*E256*Parameter!$C$6*Parameter!$C$5*Parameter!$C$7*Parameter!$C$8*Parameter!$C$9*Parameter!$C$19*F256)</f>
        <v>0</v>
      </c>
      <c r="J257" s="159" t="s">
        <v>81</v>
      </c>
      <c r="L257" s="160" t="s">
        <v>79</v>
      </c>
      <c r="M257" s="167">
        <v>43795</v>
      </c>
      <c r="N257" s="168">
        <f t="shared" si="32"/>
        <v>328</v>
      </c>
      <c r="O257" s="161">
        <v>44</v>
      </c>
      <c r="P257" s="115">
        <f t="shared" si="33"/>
        <v>0.89863013698630134</v>
      </c>
      <c r="Q257" s="11"/>
      <c r="R257" s="150">
        <f t="shared" si="34"/>
        <v>43793</v>
      </c>
      <c r="S257" s="157">
        <f>MAX(0,$I$14*O256*Parameter!$C$6*Parameter!$C$5*Parameter!$C$7*Parameter!$C$8*Parameter!$C$9*Parameter!$C$19*P256)</f>
        <v>18.868328783125211</v>
      </c>
      <c r="T257" s="159" t="s">
        <v>81</v>
      </c>
      <c r="V257" s="160" t="s">
        <v>86</v>
      </c>
      <c r="W257" s="164">
        <f>D249</f>
        <v>9635</v>
      </c>
      <c r="X257" s="177" t="s">
        <v>85</v>
      </c>
    </row>
    <row r="258" spans="2:24">
      <c r="B258" s="176" t="s">
        <v>79</v>
      </c>
      <c r="C258" s="193">
        <v>43457</v>
      </c>
      <c r="D258" s="168">
        <f t="shared" si="29"/>
        <v>-10</v>
      </c>
      <c r="E258" s="161">
        <v>1085</v>
      </c>
      <c r="F258" s="115">
        <f t="shared" si="30"/>
        <v>-2.7397260273972601E-2</v>
      </c>
      <c r="H258" s="150">
        <f t="shared" si="31"/>
        <v>43456</v>
      </c>
      <c r="I258" s="157">
        <f>MAX(0,$I$14*E257*Parameter!$C$6*Parameter!$C$5*Parameter!$C$7*Parameter!$C$8*Parameter!$C$9*Parameter!$C$19*F257)</f>
        <v>0</v>
      </c>
      <c r="J258" s="159" t="s">
        <v>81</v>
      </c>
      <c r="L258" s="160" t="s">
        <v>79</v>
      </c>
      <c r="M258" s="167">
        <v>43796</v>
      </c>
      <c r="N258" s="168">
        <f t="shared" si="32"/>
        <v>329</v>
      </c>
      <c r="O258" s="161">
        <v>51</v>
      </c>
      <c r="P258" s="115">
        <f t="shared" si="33"/>
        <v>0.90136986301369859</v>
      </c>
      <c r="Q258" s="11"/>
      <c r="R258" s="150">
        <f t="shared" si="34"/>
        <v>43795</v>
      </c>
      <c r="S258" s="157">
        <f>MAX(0,$I$14*O257*Parameter!$C$6*Parameter!$C$5*Parameter!$C$7*Parameter!$C$8*Parameter!$C$9*Parameter!$C$19*P257)</f>
        <v>24.56763993125794</v>
      </c>
      <c r="T258" s="159" t="s">
        <v>81</v>
      </c>
      <c r="V258" s="165" t="s">
        <v>87</v>
      </c>
      <c r="W258" s="166">
        <f>(W256-W257)/W256</f>
        <v>0.84982029380907431</v>
      </c>
      <c r="X258" s="178" t="str">
        <f>IF(W258&lt;100%,"Less than expected","More than expected")</f>
        <v>Less than expected</v>
      </c>
    </row>
    <row r="259" spans="2:24">
      <c r="B259" s="176" t="s">
        <v>79</v>
      </c>
      <c r="C259" s="193">
        <v>43458</v>
      </c>
      <c r="D259" s="168">
        <f t="shared" si="29"/>
        <v>-9</v>
      </c>
      <c r="E259" s="161">
        <v>549</v>
      </c>
      <c r="F259" s="115">
        <f t="shared" si="30"/>
        <v>-2.4657534246575342E-2</v>
      </c>
      <c r="H259" s="150">
        <f t="shared" si="31"/>
        <v>43457</v>
      </c>
      <c r="I259" s="157">
        <f>MAX(0,$I$14*E258*Parameter!$C$6*Parameter!$C$5*Parameter!$C$7*Parameter!$C$8*Parameter!$C$9*Parameter!$C$19*F258)</f>
        <v>0</v>
      </c>
      <c r="J259" s="159" t="s">
        <v>81</v>
      </c>
      <c r="L259" s="160" t="s">
        <v>79</v>
      </c>
      <c r="M259" s="167">
        <v>43797</v>
      </c>
      <c r="N259" s="168">
        <f t="shared" si="32"/>
        <v>330</v>
      </c>
      <c r="O259" s="161">
        <v>59</v>
      </c>
      <c r="P259" s="115">
        <f t="shared" si="33"/>
        <v>0.90410958904109584</v>
      </c>
      <c r="Q259" s="11"/>
      <c r="R259" s="150">
        <f t="shared" si="34"/>
        <v>43796</v>
      </c>
      <c r="S259" s="157">
        <f>MAX(0,$I$14*O258*Parameter!$C$6*Parameter!$C$5*Parameter!$C$7*Parameter!$C$8*Parameter!$C$9*Parameter!$C$19*P258)</f>
        <v>28.562945565865917</v>
      </c>
      <c r="T259" s="159" t="s">
        <v>81</v>
      </c>
      <c r="V259" s="162"/>
      <c r="W259" s="113"/>
      <c r="X259" s="179"/>
    </row>
    <row r="260" spans="2:24">
      <c r="B260" s="176" t="s">
        <v>79</v>
      </c>
      <c r="C260" s="193">
        <v>43459</v>
      </c>
      <c r="D260" s="168">
        <f t="shared" si="29"/>
        <v>-8</v>
      </c>
      <c r="E260" s="161">
        <v>696</v>
      </c>
      <c r="F260" s="115">
        <f t="shared" si="30"/>
        <v>-2.1917808219178082E-2</v>
      </c>
      <c r="H260" s="150">
        <f t="shared" si="31"/>
        <v>43458</v>
      </c>
      <c r="I260" s="157">
        <f>MAX(0,$I$14*E259*Parameter!$C$6*Parameter!$C$5*Parameter!$C$7*Parameter!$C$8*Parameter!$C$9*Parameter!$C$19*F259)</f>
        <v>0</v>
      </c>
      <c r="J260" s="159" t="s">
        <v>81</v>
      </c>
      <c r="L260" s="160" t="s">
        <v>79</v>
      </c>
      <c r="M260" s="167">
        <v>43798</v>
      </c>
      <c r="N260" s="168">
        <f t="shared" si="32"/>
        <v>331</v>
      </c>
      <c r="O260" s="161">
        <v>38</v>
      </c>
      <c r="P260" s="115">
        <f t="shared" si="33"/>
        <v>0.9068493150684932</v>
      </c>
      <c r="Q260" s="11"/>
      <c r="R260" s="150">
        <f t="shared" si="34"/>
        <v>43797</v>
      </c>
      <c r="S260" s="157">
        <f>MAX(0,$I$14*O259*Parameter!$C$6*Parameter!$C$5*Parameter!$C$7*Parameter!$C$8*Parameter!$C$9*Parameter!$C$19*P259)</f>
        <v>33.143843504822065</v>
      </c>
      <c r="T260" s="159" t="s">
        <v>81</v>
      </c>
      <c r="X260" s="172"/>
    </row>
    <row r="261" spans="2:24">
      <c r="B261" s="176" t="s">
        <v>79</v>
      </c>
      <c r="C261" s="193">
        <v>43460</v>
      </c>
      <c r="D261" s="168">
        <f t="shared" si="29"/>
        <v>-7</v>
      </c>
      <c r="E261" s="161">
        <v>818</v>
      </c>
      <c r="F261" s="115">
        <f t="shared" si="30"/>
        <v>-1.9178082191780823E-2</v>
      </c>
      <c r="H261" s="150">
        <f t="shared" si="31"/>
        <v>43459</v>
      </c>
      <c r="I261" s="157">
        <f>MAX(0,$I$14*E260*Parameter!$C$6*Parameter!$C$5*Parameter!$C$7*Parameter!$C$8*Parameter!$C$9*Parameter!$C$19*F260)</f>
        <v>0</v>
      </c>
      <c r="J261" s="159" t="s">
        <v>81</v>
      </c>
      <c r="L261" s="160" t="s">
        <v>79</v>
      </c>
      <c r="M261" s="167">
        <v>43799</v>
      </c>
      <c r="N261" s="168">
        <f t="shared" si="32"/>
        <v>332</v>
      </c>
      <c r="O261" s="161">
        <v>63</v>
      </c>
      <c r="P261" s="115">
        <f t="shared" si="33"/>
        <v>0.90958904109589045</v>
      </c>
      <c r="Q261" s="11"/>
      <c r="R261" s="150">
        <f t="shared" si="34"/>
        <v>43798</v>
      </c>
      <c r="S261" s="157">
        <f>MAX(0,$I$14*O260*Parameter!$C$6*Parameter!$C$5*Parameter!$C$7*Parameter!$C$8*Parameter!$C$9*Parameter!$C$19*P260)</f>
        <v>21.411569779334979</v>
      </c>
      <c r="T261" s="159" t="s">
        <v>81</v>
      </c>
      <c r="X261" s="172"/>
    </row>
    <row r="262" spans="2:24">
      <c r="B262" s="176" t="s">
        <v>79</v>
      </c>
      <c r="C262" s="193">
        <v>43461</v>
      </c>
      <c r="D262" s="168">
        <f t="shared" si="29"/>
        <v>-6</v>
      </c>
      <c r="E262" s="161">
        <v>731</v>
      </c>
      <c r="F262" s="115">
        <f t="shared" si="30"/>
        <v>-1.643835616438356E-2</v>
      </c>
      <c r="H262" s="150">
        <f t="shared" si="31"/>
        <v>43460</v>
      </c>
      <c r="I262" s="157">
        <f>MAX(0,$I$14*E261*Parameter!$C$6*Parameter!$C$5*Parameter!$C$7*Parameter!$C$8*Parameter!$C$9*Parameter!$C$19*F261)</f>
        <v>0</v>
      </c>
      <c r="J262" s="159" t="s">
        <v>81</v>
      </c>
      <c r="L262" s="160" t="s">
        <v>79</v>
      </c>
      <c r="M262" s="167">
        <v>43800</v>
      </c>
      <c r="N262" s="168">
        <f t="shared" si="32"/>
        <v>333</v>
      </c>
      <c r="O262" s="161">
        <v>11</v>
      </c>
      <c r="P262" s="115">
        <f t="shared" si="33"/>
        <v>0.9123287671232877</v>
      </c>
      <c r="Q262" s="11"/>
      <c r="R262" s="150">
        <f t="shared" si="34"/>
        <v>43799</v>
      </c>
      <c r="S262" s="157">
        <f>MAX(0,$I$14*O261*Parameter!$C$6*Parameter!$C$5*Parameter!$C$7*Parameter!$C$8*Parameter!$C$9*Parameter!$C$19*P261)</f>
        <v>35.605373946936744</v>
      </c>
      <c r="T262" s="159" t="s">
        <v>81</v>
      </c>
      <c r="X262" s="172"/>
    </row>
    <row r="263" spans="2:24">
      <c r="B263" s="176" t="s">
        <v>79</v>
      </c>
      <c r="C263" s="193">
        <v>43462</v>
      </c>
      <c r="D263" s="168">
        <f t="shared" si="29"/>
        <v>-5</v>
      </c>
      <c r="E263" s="161">
        <v>706</v>
      </c>
      <c r="F263" s="115">
        <f t="shared" si="30"/>
        <v>-1.3698630136986301E-2</v>
      </c>
      <c r="H263" s="150">
        <f t="shared" si="31"/>
        <v>43461</v>
      </c>
      <c r="I263" s="157">
        <f>MAX(0,$I$14*E262*Parameter!$C$6*Parameter!$C$5*Parameter!$C$7*Parameter!$C$8*Parameter!$C$9*Parameter!$C$19*F262)</f>
        <v>0</v>
      </c>
      <c r="J263" s="159" t="s">
        <v>81</v>
      </c>
      <c r="L263" s="160" t="s">
        <v>79</v>
      </c>
      <c r="M263" s="167">
        <v>43801</v>
      </c>
      <c r="N263" s="168">
        <f t="shared" si="32"/>
        <v>334</v>
      </c>
      <c r="O263" s="161">
        <v>15</v>
      </c>
      <c r="P263" s="115">
        <f t="shared" si="33"/>
        <v>0.91506849315068495</v>
      </c>
      <c r="Q263" s="11"/>
      <c r="R263" s="150">
        <f t="shared" si="34"/>
        <v>43800</v>
      </c>
      <c r="S263" s="157">
        <f>MAX(0,$I$14*O262*Parameter!$C$6*Parameter!$C$5*Parameter!$C$7*Parameter!$C$8*Parameter!$C$9*Parameter!$C$19*P262)</f>
        <v>6.2355366593817791</v>
      </c>
      <c r="T263" s="159" t="s">
        <v>81</v>
      </c>
      <c r="X263" s="172"/>
    </row>
    <row r="264" spans="2:24">
      <c r="B264" s="176" t="s">
        <v>79</v>
      </c>
      <c r="C264" s="193">
        <v>43463</v>
      </c>
      <c r="D264" s="168">
        <f t="shared" si="29"/>
        <v>-4</v>
      </c>
      <c r="E264" s="161">
        <v>244</v>
      </c>
      <c r="F264" s="115">
        <f t="shared" si="30"/>
        <v>-1.0958904109589041E-2</v>
      </c>
      <c r="H264" s="150">
        <f t="shared" si="31"/>
        <v>43462</v>
      </c>
      <c r="I264" s="157">
        <f>MAX(0,$I$14*E263*Parameter!$C$6*Parameter!$C$5*Parameter!$C$7*Parameter!$C$8*Parameter!$C$9*Parameter!$C$19*F263)</f>
        <v>0</v>
      </c>
      <c r="J264" s="159" t="s">
        <v>81</v>
      </c>
      <c r="L264" s="160" t="s">
        <v>79</v>
      </c>
      <c r="M264" s="167">
        <v>43802</v>
      </c>
      <c r="N264" s="168">
        <f t="shared" si="32"/>
        <v>335</v>
      </c>
      <c r="O264" s="161">
        <v>36</v>
      </c>
      <c r="P264" s="115">
        <f t="shared" si="33"/>
        <v>0.9178082191780822</v>
      </c>
      <c r="Q264" s="11"/>
      <c r="R264" s="150">
        <f t="shared" si="34"/>
        <v>43801</v>
      </c>
      <c r="S264" s="157">
        <f>MAX(0,$I$14*O263*Parameter!$C$6*Parameter!$C$5*Parameter!$C$7*Parameter!$C$8*Parameter!$C$9*Parameter!$C$19*P263)</f>
        <v>8.5285390836753248</v>
      </c>
      <c r="T264" s="159" t="s">
        <v>81</v>
      </c>
      <c r="X264" s="172"/>
    </row>
    <row r="265" spans="2:24">
      <c r="B265" s="176" t="s">
        <v>79</v>
      </c>
      <c r="C265" s="193">
        <v>43464</v>
      </c>
      <c r="D265" s="168">
        <f t="shared" si="29"/>
        <v>-3</v>
      </c>
      <c r="E265" s="161">
        <v>228</v>
      </c>
      <c r="F265" s="115">
        <f t="shared" si="30"/>
        <v>-8.21917808219178E-3</v>
      </c>
      <c r="H265" s="150">
        <f t="shared" si="31"/>
        <v>43463</v>
      </c>
      <c r="I265" s="157">
        <f>MAX(0,$I$14*E264*Parameter!$C$6*Parameter!$C$5*Parameter!$C$7*Parameter!$C$8*Parameter!$C$9*Parameter!$C$19*F264)</f>
        <v>0</v>
      </c>
      <c r="J265" s="159" t="s">
        <v>81</v>
      </c>
      <c r="L265" s="160" t="s">
        <v>79</v>
      </c>
      <c r="M265" s="167">
        <v>43803</v>
      </c>
      <c r="N265" s="168">
        <f t="shared" si="32"/>
        <v>336</v>
      </c>
      <c r="O265" s="161">
        <v>53</v>
      </c>
      <c r="P265" s="115">
        <f t="shared" si="33"/>
        <v>0.92054794520547945</v>
      </c>
      <c r="Q265" s="11"/>
      <c r="R265" s="150">
        <f t="shared" si="34"/>
        <v>43802</v>
      </c>
      <c r="S265" s="157">
        <f>MAX(0,$I$14*O264*Parameter!$C$6*Parameter!$C$5*Parameter!$C$7*Parameter!$C$8*Parameter!$C$9*Parameter!$C$19*P264)</f>
        <v>20.529776716392099</v>
      </c>
      <c r="T265" s="159" t="s">
        <v>81</v>
      </c>
      <c r="X265" s="172"/>
    </row>
    <row r="266" spans="2:24">
      <c r="B266" s="176" t="s">
        <v>79</v>
      </c>
      <c r="C266" s="193">
        <v>43465</v>
      </c>
      <c r="D266" s="168">
        <f t="shared" si="29"/>
        <v>-2</v>
      </c>
      <c r="E266" s="161">
        <v>478</v>
      </c>
      <c r="F266" s="115">
        <f t="shared" si="30"/>
        <v>-5.4794520547945206E-3</v>
      </c>
      <c r="H266" s="150">
        <f t="shared" si="31"/>
        <v>43464</v>
      </c>
      <c r="I266" s="157">
        <f>MAX(0,$I$14*E265*Parameter!$C$6*Parameter!$C$5*Parameter!$C$7*Parameter!$C$8*Parameter!$C$9*Parameter!$C$19*F265)</f>
        <v>0</v>
      </c>
      <c r="J266" s="159" t="s">
        <v>81</v>
      </c>
      <c r="L266" s="160" t="s">
        <v>79</v>
      </c>
      <c r="M266" s="167">
        <v>43804</v>
      </c>
      <c r="N266" s="168">
        <f t="shared" si="32"/>
        <v>337</v>
      </c>
      <c r="O266" s="161">
        <v>44</v>
      </c>
      <c r="P266" s="115">
        <f t="shared" si="33"/>
        <v>0.92328767123287669</v>
      </c>
      <c r="Q266" s="11"/>
      <c r="R266" s="150">
        <f t="shared" ref="R266:R273" si="35">M265</f>
        <v>43803</v>
      </c>
      <c r="S266" s="157">
        <f>MAX(0,$I$14*O265*Parameter!$C$6*Parameter!$C$5*Parameter!$C$7*Parameter!$C$8*Parameter!$C$9*Parameter!$C$19*P265)</f>
        <v>30.314615569279475</v>
      </c>
      <c r="T266" s="159" t="s">
        <v>81</v>
      </c>
      <c r="V266" s="162"/>
      <c r="W266" s="113"/>
      <c r="X266" s="179"/>
    </row>
    <row r="267" spans="2:24">
      <c r="B267" s="176" t="s">
        <v>79</v>
      </c>
      <c r="C267" s="193">
        <v>43466</v>
      </c>
      <c r="D267" s="168">
        <f t="shared" si="29"/>
        <v>-1</v>
      </c>
      <c r="E267" s="161">
        <v>370</v>
      </c>
      <c r="F267" s="115">
        <f t="shared" si="30"/>
        <v>-2.7397260273972603E-3</v>
      </c>
      <c r="H267" s="150">
        <f t="shared" si="31"/>
        <v>43465</v>
      </c>
      <c r="I267" s="157">
        <f>MAX(0,$I$14*E266*Parameter!$C$6*Parameter!$C$5*Parameter!$C$7*Parameter!$C$8*Parameter!$C$9*Parameter!$C$19*F266)</f>
        <v>0</v>
      </c>
      <c r="J267" s="159" t="s">
        <v>81</v>
      </c>
      <c r="L267" s="160" t="s">
        <v>79</v>
      </c>
      <c r="M267" s="167">
        <v>43805</v>
      </c>
      <c r="N267" s="168">
        <f t="shared" si="32"/>
        <v>338</v>
      </c>
      <c r="O267" s="161">
        <v>30</v>
      </c>
      <c r="P267" s="115">
        <f t="shared" si="33"/>
        <v>0.92602739726027394</v>
      </c>
      <c r="Q267" s="11"/>
      <c r="R267" s="150">
        <f t="shared" si="35"/>
        <v>43804</v>
      </c>
      <c r="S267" s="157">
        <f>MAX(0,$I$14*O266*Parameter!$C$6*Parameter!$C$5*Parameter!$C$7*Parameter!$C$8*Parameter!$C$9*Parameter!$C$19*P266)</f>
        <v>25.241752002542455</v>
      </c>
      <c r="T267" s="159" t="s">
        <v>81</v>
      </c>
      <c r="V267" s="162"/>
      <c r="W267" s="113"/>
      <c r="X267" s="179"/>
    </row>
    <row r="268" spans="2:24">
      <c r="B268" s="176" t="s">
        <v>79</v>
      </c>
      <c r="C268" s="193">
        <v>43528</v>
      </c>
      <c r="D268" s="168">
        <f t="shared" si="29"/>
        <v>61</v>
      </c>
      <c r="E268" s="161">
        <v>330</v>
      </c>
      <c r="F268" s="115">
        <f t="shared" si="30"/>
        <v>0.16712328767123288</v>
      </c>
      <c r="H268" s="150">
        <f t="shared" si="31"/>
        <v>43466</v>
      </c>
      <c r="I268" s="157">
        <f>MAX(0,$I$14*E267*Parameter!$C$6*Parameter!$C$5*Parameter!$C$7*Parameter!$C$8*Parameter!$C$9*Parameter!$C$19*F267)</f>
        <v>0</v>
      </c>
      <c r="J268" s="159" t="s">
        <v>81</v>
      </c>
      <c r="L268" s="160" t="s">
        <v>79</v>
      </c>
      <c r="M268" s="167">
        <v>43806</v>
      </c>
      <c r="N268" s="168">
        <f t="shared" si="32"/>
        <v>339</v>
      </c>
      <c r="O268" s="161">
        <v>19</v>
      </c>
      <c r="P268" s="115">
        <f t="shared" si="33"/>
        <v>0.92876712328767119</v>
      </c>
      <c r="Q268" s="11"/>
      <c r="R268" s="150">
        <f t="shared" si="35"/>
        <v>43805</v>
      </c>
      <c r="S268" s="157">
        <f>MAX(0,$I$14*O267*Parameter!$C$6*Parameter!$C$5*Parameter!$C$7*Parameter!$C$8*Parameter!$C$9*Parameter!$C$19*P267)</f>
        <v>17.261354552588383</v>
      </c>
      <c r="T268" s="159" t="s">
        <v>81</v>
      </c>
      <c r="V268" s="162"/>
      <c r="W268" s="113"/>
      <c r="X268" s="179"/>
    </row>
    <row r="269" spans="2:24">
      <c r="B269" s="176" t="s">
        <v>79</v>
      </c>
      <c r="C269" s="193">
        <v>43529</v>
      </c>
      <c r="D269" s="168">
        <f t="shared" si="29"/>
        <v>62</v>
      </c>
      <c r="E269" s="161">
        <v>513</v>
      </c>
      <c r="F269" s="115">
        <f t="shared" si="30"/>
        <v>0.16986301369863013</v>
      </c>
      <c r="H269" s="150">
        <f t="shared" si="31"/>
        <v>43528</v>
      </c>
      <c r="I269" s="157">
        <f>MAX(0,$I$14*E268*Parameter!$C$6*Parameter!$C$5*Parameter!$C$7*Parameter!$C$8*Parameter!$C$9*Parameter!$C$19*F268)</f>
        <v>34.267363623629606</v>
      </c>
      <c r="J269" s="159" t="s">
        <v>81</v>
      </c>
      <c r="L269" s="160" t="s">
        <v>79</v>
      </c>
      <c r="M269" s="167">
        <v>43807</v>
      </c>
      <c r="N269" s="168">
        <f t="shared" si="32"/>
        <v>340</v>
      </c>
      <c r="O269" s="161">
        <v>17</v>
      </c>
      <c r="P269" s="115">
        <f t="shared" si="33"/>
        <v>0.93150684931506844</v>
      </c>
      <c r="Q269" s="11"/>
      <c r="R269" s="150">
        <f t="shared" si="35"/>
        <v>43806</v>
      </c>
      <c r="S269" s="157">
        <f>MAX(0,$I$14*O268*Parameter!$C$6*Parameter!$C$5*Parameter!$C$7*Parameter!$C$8*Parameter!$C$9*Parameter!$C$19*P268)</f>
        <v>10.964534977635283</v>
      </c>
      <c r="T269" s="159" t="s">
        <v>81</v>
      </c>
      <c r="V269" s="162"/>
      <c r="W269" s="113"/>
      <c r="X269" s="179"/>
    </row>
    <row r="270" spans="2:24">
      <c r="B270" s="176" t="s">
        <v>79</v>
      </c>
      <c r="C270" s="193">
        <v>43530</v>
      </c>
      <c r="D270" s="168">
        <f t="shared" si="29"/>
        <v>63</v>
      </c>
      <c r="E270" s="161">
        <v>115</v>
      </c>
      <c r="F270" s="115">
        <f t="shared" si="30"/>
        <v>0.17260273972602741</v>
      </c>
      <c r="H270" s="150">
        <f t="shared" si="31"/>
        <v>43529</v>
      </c>
      <c r="I270" s="157">
        <f>MAX(0,$I$14*E269*Parameter!$C$6*Parameter!$C$5*Parameter!$C$7*Parameter!$C$8*Parameter!$C$9*Parameter!$C$19*F269)</f>
        <v>54.143455907260957</v>
      </c>
      <c r="J270" s="159" t="s">
        <v>81</v>
      </c>
      <c r="L270" s="160" t="s">
        <v>79</v>
      </c>
      <c r="M270" s="167">
        <v>43812</v>
      </c>
      <c r="N270" s="168">
        <f t="shared" si="32"/>
        <v>345</v>
      </c>
      <c r="O270" s="161">
        <v>2</v>
      </c>
      <c r="P270" s="115">
        <f t="shared" si="33"/>
        <v>0.9452054794520548</v>
      </c>
      <c r="Q270" s="11"/>
      <c r="R270" s="150">
        <f t="shared" si="35"/>
        <v>43807</v>
      </c>
      <c r="S270" s="157">
        <f>MAX(0,$I$14*O269*Parameter!$C$6*Parameter!$C$5*Parameter!$C$7*Parameter!$C$8*Parameter!$C$9*Parameter!$C$19*P269)</f>
        <v>9.8393125556174397</v>
      </c>
      <c r="T270" s="159" t="s">
        <v>81</v>
      </c>
      <c r="V270" s="162"/>
      <c r="W270" s="113"/>
      <c r="X270" s="179"/>
    </row>
    <row r="271" spans="2:24">
      <c r="B271" s="176" t="s">
        <v>79</v>
      </c>
      <c r="C271" s="193">
        <v>43531</v>
      </c>
      <c r="D271" s="168">
        <f t="shared" si="29"/>
        <v>64</v>
      </c>
      <c r="E271" s="161">
        <v>90</v>
      </c>
      <c r="F271" s="115">
        <f t="shared" si="30"/>
        <v>0.17534246575342466</v>
      </c>
      <c r="H271" s="150">
        <f t="shared" si="31"/>
        <v>43530</v>
      </c>
      <c r="I271" s="157">
        <f>MAX(0,$I$14*E270*Parameter!$C$6*Parameter!$C$5*Parameter!$C$7*Parameter!$C$8*Parameter!$C$9*Parameter!$C$19*F270)</f>
        <v>12.33318675872809</v>
      </c>
      <c r="J271" s="159" t="s">
        <v>81</v>
      </c>
      <c r="L271" s="160" t="s">
        <v>79</v>
      </c>
      <c r="M271" s="167">
        <v>43818</v>
      </c>
      <c r="N271" s="168">
        <f t="shared" si="32"/>
        <v>351</v>
      </c>
      <c r="O271" s="161">
        <v>10</v>
      </c>
      <c r="P271" s="115">
        <f t="shared" si="33"/>
        <v>0.9616438356164384</v>
      </c>
      <c r="Q271" s="11"/>
      <c r="R271" s="150">
        <f t="shared" si="35"/>
        <v>43812</v>
      </c>
      <c r="S271" s="157">
        <f>MAX(0,$I$14*O270*Parameter!$C$6*Parameter!$C$5*Parameter!$C$7*Parameter!$C$8*Parameter!$C$9*Parameter!$C$19*P270)</f>
        <v>1.1745892151169608</v>
      </c>
      <c r="T271" s="159" t="s">
        <v>81</v>
      </c>
      <c r="V271" s="162"/>
      <c r="W271" s="113"/>
      <c r="X271" s="179"/>
    </row>
    <row r="272" spans="2:24">
      <c r="B272" s="176" t="s">
        <v>79</v>
      </c>
      <c r="C272" s="193">
        <v>43532</v>
      </c>
      <c r="D272" s="168">
        <f t="shared" si="29"/>
        <v>65</v>
      </c>
      <c r="E272" s="161">
        <v>1158</v>
      </c>
      <c r="F272" s="115">
        <f t="shared" si="30"/>
        <v>0.17808219178082191</v>
      </c>
      <c r="H272" s="150">
        <f t="shared" si="31"/>
        <v>43531</v>
      </c>
      <c r="I272" s="157">
        <f>MAX(0,$I$14*E271*Parameter!$C$6*Parameter!$C$5*Parameter!$C$7*Parameter!$C$8*Parameter!$C$9*Parameter!$C$19*F271)</f>
        <v>9.8052664914111514</v>
      </c>
      <c r="J272" s="159" t="s">
        <v>81</v>
      </c>
      <c r="L272" s="160" t="s">
        <v>79</v>
      </c>
      <c r="M272" s="167">
        <v>43820</v>
      </c>
      <c r="N272" s="168">
        <f t="shared" si="32"/>
        <v>353</v>
      </c>
      <c r="O272" s="161">
        <v>4</v>
      </c>
      <c r="P272" s="115">
        <f t="shared" si="33"/>
        <v>0.9671232876712329</v>
      </c>
      <c r="Q272" s="11"/>
      <c r="R272" s="150">
        <f t="shared" si="35"/>
        <v>43818</v>
      </c>
      <c r="S272" s="157">
        <f>MAX(0,$I$14*O271*Parameter!$C$6*Parameter!$C$5*Parameter!$C$7*Parameter!$C$8*Parameter!$C$9*Parameter!$C$19*P271)</f>
        <v>5.9750842682036716</v>
      </c>
      <c r="T272" s="159" t="s">
        <v>81</v>
      </c>
      <c r="V272" s="162"/>
      <c r="W272" s="113"/>
      <c r="X272" s="179"/>
    </row>
    <row r="273" spans="2:24">
      <c r="B273" s="176" t="s">
        <v>79</v>
      </c>
      <c r="C273" s="193">
        <v>43533</v>
      </c>
      <c r="D273" s="168">
        <f t="shared" si="29"/>
        <v>66</v>
      </c>
      <c r="E273" s="161">
        <v>948</v>
      </c>
      <c r="F273" s="115">
        <f t="shared" si="30"/>
        <v>0.18082191780821918</v>
      </c>
      <c r="H273" s="150">
        <f t="shared" si="31"/>
        <v>43532</v>
      </c>
      <c r="I273" s="157">
        <f>MAX(0,$I$14*E272*Parameter!$C$6*Parameter!$C$5*Parameter!$C$7*Parameter!$C$8*Parameter!$C$9*Parameter!$C$19*F272)</f>
        <v>128.1323626403676</v>
      </c>
      <c r="J273" s="159" t="s">
        <v>81</v>
      </c>
      <c r="L273" s="259" t="s">
        <v>88</v>
      </c>
      <c r="M273" s="259"/>
      <c r="N273" s="259"/>
      <c r="O273" s="260">
        <f>SUM(O255:O272)</f>
        <v>566</v>
      </c>
      <c r="P273" s="261"/>
      <c r="Q273" s="11"/>
      <c r="R273" s="150">
        <f t="shared" si="35"/>
        <v>43820</v>
      </c>
      <c r="S273" s="157">
        <f>MAX(0,$I$14*O272*Parameter!$C$6*Parameter!$C$5*Parameter!$C$7*Parameter!$C$8*Parameter!$C$9*Parameter!$C$19*P272)</f>
        <v>2.4036521329639835</v>
      </c>
      <c r="T273" s="159" t="s">
        <v>81</v>
      </c>
      <c r="V273" s="162"/>
      <c r="W273" s="113"/>
      <c r="X273" s="179"/>
    </row>
    <row r="274" spans="2:24">
      <c r="B274" s="176" t="s">
        <v>79</v>
      </c>
      <c r="C274" s="193">
        <v>43534</v>
      </c>
      <c r="D274" s="168">
        <f t="shared" si="29"/>
        <v>67</v>
      </c>
      <c r="E274" s="161">
        <v>836</v>
      </c>
      <c r="F274" s="115">
        <f t="shared" si="30"/>
        <v>0.18356164383561643</v>
      </c>
      <c r="H274" s="150">
        <f t="shared" si="31"/>
        <v>43533</v>
      </c>
      <c r="I274" s="157">
        <f>MAX(0,$I$14*E273*Parameter!$C$6*Parameter!$C$5*Parameter!$C$7*Parameter!$C$8*Parameter!$C$9*Parameter!$C$19*F273)</f>
        <v>106.50970726295364</v>
      </c>
      <c r="J274" s="159" t="s">
        <v>81</v>
      </c>
      <c r="L274" s="259"/>
      <c r="M274" s="259"/>
      <c r="N274" s="259"/>
      <c r="O274" s="260"/>
      <c r="P274" s="261"/>
      <c r="Q274" s="11"/>
      <c r="R274" s="152" t="s">
        <v>89</v>
      </c>
      <c r="S274" s="169">
        <f>SUM(S256:S273)</f>
        <v>320.54539680541865</v>
      </c>
      <c r="T274" s="159" t="s">
        <v>81</v>
      </c>
      <c r="V274" s="162"/>
      <c r="W274" s="113"/>
      <c r="X274" s="179"/>
    </row>
    <row r="275" spans="2:24">
      <c r="B275" s="176" t="s">
        <v>79</v>
      </c>
      <c r="C275" s="193">
        <v>43535</v>
      </c>
      <c r="D275" s="168">
        <f t="shared" si="29"/>
        <v>68</v>
      </c>
      <c r="E275" s="161">
        <v>201</v>
      </c>
      <c r="F275" s="115">
        <f t="shared" si="30"/>
        <v>0.18630136986301371</v>
      </c>
      <c r="H275" s="150">
        <f t="shared" si="31"/>
        <v>43534</v>
      </c>
      <c r="I275" s="157">
        <f>MAX(0,$I$14*E274*Parameter!$C$6*Parameter!$C$5*Parameter!$C$7*Parameter!$C$8*Parameter!$C$9*Parameter!$C$19*F274)</f>
        <v>95.349407416132195</v>
      </c>
      <c r="J275" s="159" t="s">
        <v>81</v>
      </c>
      <c r="L275" s="162"/>
      <c r="M275" s="194"/>
      <c r="N275" s="195"/>
      <c r="O275" s="113"/>
      <c r="P275" s="114"/>
      <c r="Q275" s="11"/>
      <c r="R275" s="196"/>
      <c r="S275" s="197"/>
      <c r="T275" s="198"/>
      <c r="V275" s="162"/>
      <c r="W275" s="113"/>
      <c r="X275" s="179"/>
    </row>
    <row r="276" spans="2:24">
      <c r="B276" s="176" t="s">
        <v>79</v>
      </c>
      <c r="C276" s="193">
        <v>43536</v>
      </c>
      <c r="D276" s="168">
        <f t="shared" si="29"/>
        <v>69</v>
      </c>
      <c r="E276" s="161">
        <v>713</v>
      </c>
      <c r="F276" s="115">
        <f t="shared" si="30"/>
        <v>0.18904109589041096</v>
      </c>
      <c r="H276" s="150">
        <f t="shared" si="31"/>
        <v>43535</v>
      </c>
      <c r="I276" s="157">
        <f>MAX(0,$I$14*E275*Parameter!$C$6*Parameter!$C$5*Parameter!$C$7*Parameter!$C$8*Parameter!$C$9*Parameter!$C$19*F275)</f>
        <v>23.267080278577705</v>
      </c>
      <c r="J276" s="159" t="s">
        <v>81</v>
      </c>
      <c r="L276" s="162"/>
      <c r="M276" s="194"/>
      <c r="N276" s="195"/>
      <c r="O276" s="113"/>
      <c r="P276" s="114"/>
      <c r="Q276" s="11"/>
      <c r="R276" s="196"/>
      <c r="S276" s="197"/>
      <c r="T276" s="198"/>
      <c r="V276" s="162"/>
      <c r="W276" s="113"/>
      <c r="X276" s="179"/>
    </row>
    <row r="277" spans="2:24">
      <c r="B277" s="176" t="s">
        <v>79</v>
      </c>
      <c r="C277" s="193">
        <v>43537</v>
      </c>
      <c r="D277" s="168">
        <f t="shared" si="29"/>
        <v>70</v>
      </c>
      <c r="E277" s="161">
        <v>75</v>
      </c>
      <c r="F277" s="115">
        <f t="shared" si="30"/>
        <v>0.19178082191780821</v>
      </c>
      <c r="H277" s="150">
        <f t="shared" si="31"/>
        <v>43536</v>
      </c>
      <c r="I277" s="157">
        <f>MAX(0,$I$14*E276*Parameter!$C$6*Parameter!$C$5*Parameter!$C$7*Parameter!$C$8*Parameter!$C$9*Parameter!$C$19*F276)</f>
        <v>83.748211037839326</v>
      </c>
      <c r="J277" s="159" t="s">
        <v>81</v>
      </c>
      <c r="L277" s="162"/>
      <c r="M277" s="194"/>
      <c r="N277" s="195"/>
      <c r="O277" s="113"/>
      <c r="P277" s="114"/>
      <c r="Q277" s="11"/>
      <c r="R277" s="196"/>
      <c r="S277" s="197"/>
      <c r="T277" s="198"/>
      <c r="V277" s="162"/>
      <c r="W277" s="113"/>
      <c r="X277" s="179"/>
    </row>
    <row r="278" spans="2:24">
      <c r="B278" s="176" t="s">
        <v>79</v>
      </c>
      <c r="C278" s="193">
        <v>43539</v>
      </c>
      <c r="D278" s="168">
        <f t="shared" si="29"/>
        <v>72</v>
      </c>
      <c r="E278" s="161">
        <v>246</v>
      </c>
      <c r="F278" s="115">
        <f t="shared" si="30"/>
        <v>0.19726027397260273</v>
      </c>
      <c r="H278" s="150">
        <f t="shared" si="31"/>
        <v>43537</v>
      </c>
      <c r="I278" s="157">
        <f>MAX(0,$I$14*E277*Parameter!$C$6*Parameter!$C$5*Parameter!$C$7*Parameter!$C$8*Parameter!$C$9*Parameter!$C$19*F277)</f>
        <v>8.937091854150788</v>
      </c>
      <c r="J278" s="159" t="s">
        <v>81</v>
      </c>
      <c r="L278" s="162"/>
      <c r="M278" s="194"/>
      <c r="N278" s="195"/>
      <c r="O278" s="113"/>
      <c r="P278" s="114"/>
      <c r="Q278" s="11"/>
      <c r="R278" s="196"/>
      <c r="S278" s="197"/>
      <c r="T278" s="198"/>
      <c r="V278" s="162"/>
      <c r="W278" s="113"/>
      <c r="X278" s="179"/>
    </row>
    <row r="279" spans="2:24">
      <c r="B279" s="176" t="s">
        <v>79</v>
      </c>
      <c r="C279" s="193">
        <v>43541</v>
      </c>
      <c r="D279" s="168">
        <f t="shared" si="29"/>
        <v>74</v>
      </c>
      <c r="E279" s="161">
        <v>525</v>
      </c>
      <c r="F279" s="115">
        <f t="shared" si="30"/>
        <v>0.20273972602739726</v>
      </c>
      <c r="H279" s="150">
        <f t="shared" si="31"/>
        <v>43539</v>
      </c>
      <c r="I279" s="157">
        <f>MAX(0,$I$14*E278*Parameter!$C$6*Parameter!$C$5*Parameter!$C$7*Parameter!$C$8*Parameter!$C$9*Parameter!$C$19*F278)</f>
        <v>30.151194461089293</v>
      </c>
      <c r="J279" s="159" t="s">
        <v>81</v>
      </c>
      <c r="L279" s="162"/>
      <c r="M279" s="194"/>
      <c r="N279" s="195"/>
      <c r="O279" s="113"/>
      <c r="P279" s="114"/>
      <c r="Q279" s="11"/>
      <c r="R279" s="196"/>
      <c r="S279" s="197"/>
      <c r="T279" s="198"/>
      <c r="V279" s="162"/>
      <c r="W279" s="113"/>
      <c r="X279" s="179"/>
    </row>
    <row r="280" spans="2:24">
      <c r="B280" s="176" t="s">
        <v>79</v>
      </c>
      <c r="C280" s="193">
        <v>43542</v>
      </c>
      <c r="D280" s="168">
        <f t="shared" si="29"/>
        <v>75</v>
      </c>
      <c r="E280" s="161">
        <v>167</v>
      </c>
      <c r="F280" s="115">
        <f t="shared" si="30"/>
        <v>0.20547945205479451</v>
      </c>
      <c r="H280" s="150">
        <f t="shared" si="31"/>
        <v>43541</v>
      </c>
      <c r="I280" s="157">
        <f>MAX(0,$I$14*E279*Parameter!$C$6*Parameter!$C$5*Parameter!$C$7*Parameter!$C$8*Parameter!$C$9*Parameter!$C$19*F279)</f>
        <v>66.134479720715845</v>
      </c>
      <c r="J280" s="159" t="s">
        <v>81</v>
      </c>
      <c r="Q280" s="11"/>
      <c r="R280" s="196"/>
      <c r="S280" s="197"/>
      <c r="T280" s="198"/>
      <c r="V280" s="162"/>
      <c r="W280" s="113"/>
      <c r="X280" s="179"/>
    </row>
    <row r="281" spans="2:24">
      <c r="B281" s="176" t="s">
        <v>79</v>
      </c>
      <c r="C281" s="193">
        <v>43543</v>
      </c>
      <c r="D281" s="168">
        <f t="shared" si="29"/>
        <v>76</v>
      </c>
      <c r="E281" s="161">
        <v>72</v>
      </c>
      <c r="F281" s="115">
        <f t="shared" si="30"/>
        <v>0.20821917808219179</v>
      </c>
      <c r="H281" s="150">
        <f t="shared" si="31"/>
        <v>43542</v>
      </c>
      <c r="I281" s="157">
        <f>MAX(0,$I$14*E280*Parameter!$C$6*Parameter!$C$5*Parameter!$C$7*Parameter!$C$8*Parameter!$C$9*Parameter!$C$19*F280)</f>
        <v>21.321347709188313</v>
      </c>
      <c r="J281" s="159" t="s">
        <v>81</v>
      </c>
      <c r="Q281" s="11"/>
      <c r="V281" s="162"/>
      <c r="W281" s="113"/>
      <c r="X281" s="179"/>
    </row>
    <row r="282" spans="2:24">
      <c r="B282" s="176" t="s">
        <v>79</v>
      </c>
      <c r="C282" s="193">
        <v>43544</v>
      </c>
      <c r="D282" s="168">
        <f t="shared" si="29"/>
        <v>77</v>
      </c>
      <c r="E282" s="161">
        <v>280</v>
      </c>
      <c r="F282" s="115">
        <f t="shared" si="30"/>
        <v>0.21095890410958903</v>
      </c>
      <c r="H282" s="150">
        <f t="shared" si="31"/>
        <v>43543</v>
      </c>
      <c r="I282" s="157">
        <f>MAX(0,$I$14*E281*Parameter!$C$6*Parameter!$C$5*Parameter!$C$7*Parameter!$C$8*Parameter!$C$9*Parameter!$C$19*F281)</f>
        <v>9.3150031668405937</v>
      </c>
      <c r="J282" s="159" t="s">
        <v>81</v>
      </c>
      <c r="Q282" s="11"/>
      <c r="V282" s="162"/>
      <c r="W282" s="113"/>
      <c r="X282" s="179"/>
    </row>
    <row r="283" spans="2:24">
      <c r="B283" s="176" t="s">
        <v>79</v>
      </c>
      <c r="C283" s="193">
        <v>43545</v>
      </c>
      <c r="D283" s="168">
        <f t="shared" si="29"/>
        <v>78</v>
      </c>
      <c r="E283" s="161">
        <v>374</v>
      </c>
      <c r="F283" s="115">
        <f t="shared" si="30"/>
        <v>0.21369863013698631</v>
      </c>
      <c r="H283" s="150">
        <f t="shared" si="31"/>
        <v>43544</v>
      </c>
      <c r="I283" s="157">
        <f>MAX(0,$I$14*E282*Parameter!$C$6*Parameter!$C$5*Parameter!$C$7*Parameter!$C$8*Parameter!$C$9*Parameter!$C$19*F282)</f>
        <v>36.701657214379246</v>
      </c>
      <c r="J283" s="159" t="s">
        <v>81</v>
      </c>
      <c r="L283" s="162"/>
      <c r="M283" s="113"/>
      <c r="N283" s="163"/>
      <c r="X283" s="172"/>
    </row>
    <row r="284" spans="2:24">
      <c r="B284" s="176" t="s">
        <v>79</v>
      </c>
      <c r="C284" s="193">
        <v>43546</v>
      </c>
      <c r="D284" s="168">
        <f t="shared" si="29"/>
        <v>79</v>
      </c>
      <c r="E284" s="161">
        <v>125</v>
      </c>
      <c r="F284" s="115">
        <f t="shared" si="30"/>
        <v>0.21643835616438356</v>
      </c>
      <c r="H284" s="150">
        <f t="shared" si="31"/>
        <v>43545</v>
      </c>
      <c r="I284" s="157">
        <f>MAX(0,$I$14*E283*Parameter!$C$6*Parameter!$C$5*Parameter!$C$7*Parameter!$C$8*Parameter!$C$9*Parameter!$C$19*F283)</f>
        <v>49.659589251292729</v>
      </c>
      <c r="J284" s="159" t="s">
        <v>81</v>
      </c>
      <c r="L284" s="162"/>
      <c r="M284" s="113"/>
      <c r="N284" s="163"/>
      <c r="X284" s="172"/>
    </row>
    <row r="285" spans="2:24">
      <c r="B285" s="176" t="s">
        <v>79</v>
      </c>
      <c r="C285" s="193">
        <v>43547</v>
      </c>
      <c r="D285" s="168">
        <f t="shared" si="29"/>
        <v>80</v>
      </c>
      <c r="E285" s="161">
        <v>995</v>
      </c>
      <c r="F285" s="115">
        <f t="shared" si="30"/>
        <v>0.21917808219178081</v>
      </c>
      <c r="H285" s="150">
        <f t="shared" si="31"/>
        <v>43546</v>
      </c>
      <c r="I285" s="157">
        <f>MAX(0,$I$14*E284*Parameter!$C$6*Parameter!$C$5*Parameter!$C$7*Parameter!$C$8*Parameter!$C$9*Parameter!$C$19*F284)</f>
        <v>16.810244201855053</v>
      </c>
      <c r="J285" s="159" t="s">
        <v>81</v>
      </c>
      <c r="L285" s="162"/>
      <c r="M285" s="113"/>
      <c r="N285" s="163"/>
      <c r="X285" s="172"/>
    </row>
    <row r="286" spans="2:24">
      <c r="B286" s="176" t="s">
        <v>79</v>
      </c>
      <c r="C286" s="193">
        <v>43548</v>
      </c>
      <c r="D286" s="168">
        <f t="shared" si="29"/>
        <v>81</v>
      </c>
      <c r="E286" s="161">
        <v>351</v>
      </c>
      <c r="F286" s="115">
        <f t="shared" si="30"/>
        <v>0.22191780821917809</v>
      </c>
      <c r="H286" s="150">
        <f t="shared" si="31"/>
        <v>43547</v>
      </c>
      <c r="I286" s="157">
        <f>MAX(0,$I$14*E285*Parameter!$C$6*Parameter!$C$5*Parameter!$C$7*Parameter!$C$8*Parameter!$C$9*Parameter!$C$19*F285)</f>
        <v>135.50333554102914</v>
      </c>
      <c r="J286" s="159" t="s">
        <v>81</v>
      </c>
      <c r="L286" s="162"/>
      <c r="M286" s="113"/>
      <c r="N286" s="163"/>
      <c r="X286" s="172"/>
    </row>
    <row r="287" spans="2:24">
      <c r="B287" s="176" t="s">
        <v>79</v>
      </c>
      <c r="C287" s="193">
        <v>43549</v>
      </c>
      <c r="D287" s="168">
        <f t="shared" si="29"/>
        <v>82</v>
      </c>
      <c r="E287" s="161">
        <v>150</v>
      </c>
      <c r="F287" s="115">
        <f t="shared" si="30"/>
        <v>0.22465753424657534</v>
      </c>
      <c r="H287" s="150">
        <f t="shared" si="31"/>
        <v>43548</v>
      </c>
      <c r="I287" s="157">
        <f>MAX(0,$I$14*E286*Parameter!$C$6*Parameter!$C$5*Parameter!$C$7*Parameter!$C$8*Parameter!$C$9*Parameter!$C$19*F286)</f>
        <v>48.398182572449727</v>
      </c>
      <c r="J287" s="159" t="s">
        <v>81</v>
      </c>
      <c r="L287" s="162"/>
      <c r="M287" s="113"/>
      <c r="N287" s="163"/>
      <c r="X287" s="172"/>
    </row>
    <row r="288" spans="2:24">
      <c r="B288" s="176" t="s">
        <v>79</v>
      </c>
      <c r="C288" s="193">
        <v>43550</v>
      </c>
      <c r="D288" s="168">
        <f t="shared" si="29"/>
        <v>83</v>
      </c>
      <c r="E288" s="161">
        <v>134</v>
      </c>
      <c r="F288" s="115">
        <f t="shared" si="30"/>
        <v>0.22739726027397261</v>
      </c>
      <c r="H288" s="150">
        <f t="shared" si="31"/>
        <v>43549</v>
      </c>
      <c r="I288" s="157">
        <f>MAX(0,$I$14*E287*Parameter!$C$6*Parameter!$C$5*Parameter!$C$7*Parameter!$C$8*Parameter!$C$9*Parameter!$C$19*F287)</f>
        <v>20.938329486867559</v>
      </c>
      <c r="J288" s="159" t="s">
        <v>81</v>
      </c>
      <c r="L288" s="162"/>
      <c r="M288" s="113"/>
      <c r="N288" s="163"/>
      <c r="X288" s="172"/>
    </row>
    <row r="289" spans="2:24">
      <c r="B289" s="176" t="s">
        <v>79</v>
      </c>
      <c r="C289" s="193">
        <v>43551</v>
      </c>
      <c r="D289" s="168">
        <f t="shared" si="29"/>
        <v>84</v>
      </c>
      <c r="E289" s="161">
        <v>74</v>
      </c>
      <c r="F289" s="115">
        <f t="shared" si="30"/>
        <v>0.23013698630136986</v>
      </c>
      <c r="H289" s="150">
        <f t="shared" si="31"/>
        <v>43550</v>
      </c>
      <c r="I289" s="157">
        <f>MAX(0,$I$14*E288*Parameter!$C$6*Parameter!$C$5*Parameter!$C$7*Parameter!$C$8*Parameter!$C$9*Parameter!$C$19*F288)</f>
        <v>18.93301630511716</v>
      </c>
      <c r="J289" s="159" t="s">
        <v>81</v>
      </c>
      <c r="L289" s="162"/>
      <c r="M289" s="113"/>
      <c r="N289" s="163"/>
      <c r="X289" s="172"/>
    </row>
    <row r="290" spans="2:24">
      <c r="B290" s="176" t="s">
        <v>79</v>
      </c>
      <c r="C290" s="193">
        <v>43555</v>
      </c>
      <c r="D290" s="168">
        <f t="shared" si="29"/>
        <v>88</v>
      </c>
      <c r="E290" s="161">
        <v>223</v>
      </c>
      <c r="F290" s="115">
        <f t="shared" si="30"/>
        <v>0.24109589041095891</v>
      </c>
      <c r="H290" s="150">
        <f t="shared" si="31"/>
        <v>43551</v>
      </c>
      <c r="I290" s="157">
        <f>MAX(0,$I$14*E289*Parameter!$C$6*Parameter!$C$5*Parameter!$C$7*Parameter!$C$8*Parameter!$C$9*Parameter!$C$19*F289)</f>
        <v>10.581516755314533</v>
      </c>
      <c r="J290" s="159" t="s">
        <v>81</v>
      </c>
      <c r="L290" s="162"/>
      <c r="M290" s="113"/>
      <c r="N290" s="163"/>
      <c r="X290" s="172"/>
    </row>
    <row r="291" spans="2:24">
      <c r="B291" s="176" t="s">
        <v>79</v>
      </c>
      <c r="C291" s="193">
        <v>43556</v>
      </c>
      <c r="D291" s="168">
        <f t="shared" si="29"/>
        <v>89</v>
      </c>
      <c r="E291" s="161">
        <v>69</v>
      </c>
      <c r="F291" s="115">
        <f t="shared" si="30"/>
        <v>0.24383561643835616</v>
      </c>
      <c r="H291" s="150">
        <f t="shared" si="31"/>
        <v>43555</v>
      </c>
      <c r="I291" s="157">
        <f>MAX(0,$I$14*E290*Parameter!$C$6*Parameter!$C$5*Parameter!$C$7*Parameter!$C$8*Parameter!$C$9*Parameter!$C$19*F290)</f>
        <v>33.405998199210494</v>
      </c>
      <c r="J291" s="159" t="s">
        <v>81</v>
      </c>
      <c r="L291" s="162"/>
      <c r="M291" s="113"/>
      <c r="N291" s="163"/>
      <c r="X291" s="172"/>
    </row>
    <row r="292" spans="2:24">
      <c r="B292" s="176" t="s">
        <v>79</v>
      </c>
      <c r="C292" s="193">
        <v>43575</v>
      </c>
      <c r="D292" s="168">
        <f t="shared" si="29"/>
        <v>108</v>
      </c>
      <c r="E292" s="161">
        <v>152</v>
      </c>
      <c r="F292" s="115">
        <f t="shared" si="30"/>
        <v>0.29589041095890412</v>
      </c>
      <c r="H292" s="150">
        <f t="shared" si="31"/>
        <v>43556</v>
      </c>
      <c r="I292" s="157">
        <f>MAX(0,$I$14*E291*Parameter!$C$6*Parameter!$C$5*Parameter!$C$7*Parameter!$C$8*Parameter!$C$9*Parameter!$C$19*F291)</f>
        <v>10.453844014540952</v>
      </c>
      <c r="J292" s="159" t="s">
        <v>81</v>
      </c>
      <c r="L292" s="162"/>
      <c r="M292" s="113"/>
      <c r="N292" s="163"/>
      <c r="X292" s="172"/>
    </row>
    <row r="293" spans="2:24">
      <c r="B293" s="176" t="s">
        <v>79</v>
      </c>
      <c r="C293" s="193">
        <v>43576</v>
      </c>
      <c r="D293" s="168">
        <f t="shared" si="29"/>
        <v>109</v>
      </c>
      <c r="E293" s="161">
        <v>116</v>
      </c>
      <c r="F293" s="115">
        <f t="shared" si="30"/>
        <v>0.29863013698630136</v>
      </c>
      <c r="H293" s="150">
        <f t="shared" si="31"/>
        <v>43575</v>
      </c>
      <c r="I293" s="157">
        <f>MAX(0,$I$14*E292*Parameter!$C$6*Parameter!$C$5*Parameter!$C$7*Parameter!$C$8*Parameter!$C$9*Parameter!$C$19*F292)</f>
        <v>27.945009500521785</v>
      </c>
      <c r="J293" s="159" t="s">
        <v>81</v>
      </c>
      <c r="L293" s="162"/>
      <c r="M293" s="113"/>
      <c r="N293" s="163"/>
      <c r="X293" s="172"/>
    </row>
    <row r="294" spans="2:24">
      <c r="B294" s="176" t="s">
        <v>79</v>
      </c>
      <c r="C294" s="193">
        <v>43577</v>
      </c>
      <c r="D294" s="168">
        <f t="shared" ref="D294:D325" si="36">(C294+(365*2))-$C$3</f>
        <v>110</v>
      </c>
      <c r="E294" s="161">
        <v>36</v>
      </c>
      <c r="F294" s="115">
        <f t="shared" si="30"/>
        <v>0.30136986301369861</v>
      </c>
      <c r="H294" s="150">
        <f t="shared" ref="H294:H326" si="37">C293</f>
        <v>43576</v>
      </c>
      <c r="I294" s="157">
        <f>MAX(0,$I$14*E293*Parameter!$C$6*Parameter!$C$5*Parameter!$C$7*Parameter!$C$8*Parameter!$C$9*Parameter!$C$19*F293)</f>
        <v>21.523921791215727</v>
      </c>
      <c r="J294" s="159" t="s">
        <v>81</v>
      </c>
      <c r="L294" s="162"/>
      <c r="M294" s="113"/>
      <c r="N294" s="163"/>
      <c r="X294" s="172"/>
    </row>
    <row r="295" spans="2:24">
      <c r="B295" s="176" t="s">
        <v>79</v>
      </c>
      <c r="C295" s="193">
        <v>43578</v>
      </c>
      <c r="D295" s="168">
        <f t="shared" si="36"/>
        <v>111</v>
      </c>
      <c r="E295" s="161">
        <v>19</v>
      </c>
      <c r="F295" s="115">
        <f t="shared" si="30"/>
        <v>0.30410958904109592</v>
      </c>
      <c r="H295" s="150">
        <f t="shared" si="37"/>
        <v>43577</v>
      </c>
      <c r="I295" s="157">
        <f>MAX(0,$I$14*E294*Parameter!$C$6*Parameter!$C$5*Parameter!$C$7*Parameter!$C$8*Parameter!$C$9*Parameter!$C$19*F294)</f>
        <v>6.7411207128451665</v>
      </c>
      <c r="J295" s="159" t="s">
        <v>81</v>
      </c>
      <c r="L295" s="162"/>
      <c r="M295" s="113"/>
      <c r="N295" s="163"/>
      <c r="X295" s="172"/>
    </row>
    <row r="296" spans="2:24">
      <c r="B296" s="176" t="s">
        <v>79</v>
      </c>
      <c r="C296" s="193">
        <v>43579</v>
      </c>
      <c r="D296" s="168">
        <f t="shared" si="36"/>
        <v>112</v>
      </c>
      <c r="E296" s="161">
        <v>23</v>
      </c>
      <c r="F296" s="115">
        <f t="shared" si="30"/>
        <v>0.30684931506849317</v>
      </c>
      <c r="H296" s="150">
        <f t="shared" si="37"/>
        <v>43578</v>
      </c>
      <c r="I296" s="157">
        <f>MAX(0,$I$14*E295*Parameter!$C$6*Parameter!$C$5*Parameter!$C$7*Parameter!$C$8*Parameter!$C$9*Parameter!$C$19*F295)</f>
        <v>3.5901574705531463</v>
      </c>
      <c r="J296" s="159" t="s">
        <v>81</v>
      </c>
      <c r="L296" s="162"/>
      <c r="M296" s="113"/>
      <c r="N296" s="163"/>
      <c r="X296" s="172"/>
    </row>
    <row r="297" spans="2:24">
      <c r="B297" s="176" t="s">
        <v>79</v>
      </c>
      <c r="C297" s="193">
        <v>43580</v>
      </c>
      <c r="D297" s="168">
        <f t="shared" si="36"/>
        <v>113</v>
      </c>
      <c r="E297" s="161">
        <v>11</v>
      </c>
      <c r="F297" s="115">
        <f t="shared" si="30"/>
        <v>0.30958904109589042</v>
      </c>
      <c r="H297" s="150">
        <f t="shared" si="37"/>
        <v>43579</v>
      </c>
      <c r="I297" s="157">
        <f>MAX(0,$I$14*E296*Parameter!$C$6*Parameter!$C$5*Parameter!$C$7*Parameter!$C$8*Parameter!$C$9*Parameter!$C$19*F296)</f>
        <v>4.3851330697699877</v>
      </c>
      <c r="J297" s="159" t="s">
        <v>81</v>
      </c>
      <c r="L297" s="162"/>
      <c r="M297" s="113"/>
      <c r="N297" s="163"/>
      <c r="X297" s="172"/>
    </row>
    <row r="298" spans="2:24">
      <c r="B298" s="176" t="s">
        <v>79</v>
      </c>
      <c r="C298" s="193">
        <v>43581</v>
      </c>
      <c r="D298" s="168">
        <f t="shared" si="36"/>
        <v>114</v>
      </c>
      <c r="E298" s="161">
        <v>36</v>
      </c>
      <c r="F298" s="115">
        <f t="shared" si="30"/>
        <v>0.31232876712328766</v>
      </c>
      <c r="H298" s="150">
        <f t="shared" si="37"/>
        <v>43580</v>
      </c>
      <c r="I298" s="157">
        <f>MAX(0,$I$14*E297*Parameter!$C$6*Parameter!$C$5*Parameter!$C$7*Parameter!$C$8*Parameter!$C$9*Parameter!$C$19*F297)</f>
        <v>2.1159628904208438</v>
      </c>
      <c r="J298" s="159" t="s">
        <v>81</v>
      </c>
      <c r="L298" s="162"/>
      <c r="M298" s="113"/>
      <c r="N298" s="163"/>
      <c r="X298" s="172"/>
    </row>
    <row r="299" spans="2:24">
      <c r="B299" s="176" t="s">
        <v>79</v>
      </c>
      <c r="C299" s="193">
        <v>43582</v>
      </c>
      <c r="D299" s="168">
        <f t="shared" si="36"/>
        <v>115</v>
      </c>
      <c r="E299" s="161">
        <v>7</v>
      </c>
      <c r="F299" s="115">
        <f t="shared" si="30"/>
        <v>0.31506849315068491</v>
      </c>
      <c r="H299" s="150">
        <f t="shared" si="37"/>
        <v>43581</v>
      </c>
      <c r="I299" s="157">
        <f>MAX(0,$I$14*E298*Parameter!$C$6*Parameter!$C$5*Parameter!$C$7*Parameter!$C$8*Parameter!$C$9*Parameter!$C$19*F298)</f>
        <v>6.9862523751304453</v>
      </c>
      <c r="J299" s="159" t="s">
        <v>81</v>
      </c>
      <c r="L299" s="162"/>
      <c r="M299" s="113"/>
      <c r="N299" s="163"/>
      <c r="X299" s="172"/>
    </row>
    <row r="300" spans="2:24">
      <c r="B300" s="176" t="s">
        <v>79</v>
      </c>
      <c r="C300" s="193">
        <v>43659</v>
      </c>
      <c r="D300" s="168">
        <f t="shared" si="36"/>
        <v>192</v>
      </c>
      <c r="E300" s="161">
        <v>1</v>
      </c>
      <c r="F300" s="115">
        <f t="shared" si="30"/>
        <v>0.52602739726027392</v>
      </c>
      <c r="H300" s="150">
        <f t="shared" si="37"/>
        <v>43582</v>
      </c>
      <c r="I300" s="157">
        <f>MAX(0,$I$14*E299*Parameter!$C$6*Parameter!$C$5*Parameter!$C$7*Parameter!$C$8*Parameter!$C$9*Parameter!$C$19*F299)</f>
        <v>1.370354084303121</v>
      </c>
      <c r="J300" s="159" t="s">
        <v>81</v>
      </c>
      <c r="L300" s="162"/>
      <c r="M300" s="113"/>
      <c r="N300" s="163"/>
      <c r="X300" s="172"/>
    </row>
    <row r="301" spans="2:24">
      <c r="B301" s="176" t="s">
        <v>79</v>
      </c>
      <c r="C301" s="193">
        <v>43706</v>
      </c>
      <c r="D301" s="168">
        <f t="shared" si="36"/>
        <v>239</v>
      </c>
      <c r="E301" s="161">
        <v>87</v>
      </c>
      <c r="F301" s="115">
        <f t="shared" si="30"/>
        <v>0.65479452054794518</v>
      </c>
      <c r="H301" s="150">
        <f t="shared" si="37"/>
        <v>43659</v>
      </c>
      <c r="I301" s="157">
        <f>MAX(0,$I$14*E300*Parameter!$C$6*Parameter!$C$5*Parameter!$C$7*Parameter!$C$8*Parameter!$C$9*Parameter!$C$19*F300)</f>
        <v>0.3268422163803717</v>
      </c>
      <c r="J301" s="159" t="s">
        <v>81</v>
      </c>
      <c r="L301" s="162"/>
      <c r="M301" s="113"/>
      <c r="N301" s="163"/>
      <c r="X301" s="172"/>
    </row>
    <row r="302" spans="2:24">
      <c r="B302" s="176" t="s">
        <v>79</v>
      </c>
      <c r="C302" s="193">
        <v>43711</v>
      </c>
      <c r="D302" s="168">
        <f t="shared" si="36"/>
        <v>244</v>
      </c>
      <c r="E302" s="161">
        <v>128</v>
      </c>
      <c r="F302" s="115">
        <f t="shared" si="30"/>
        <v>0.66849315068493154</v>
      </c>
      <c r="H302" s="150">
        <f t="shared" si="37"/>
        <v>43706</v>
      </c>
      <c r="I302" s="157">
        <f>MAX(0,$I$14*E301*Parameter!$C$6*Parameter!$C$5*Parameter!$C$7*Parameter!$C$8*Parameter!$C$9*Parameter!$C$19*F301)</f>
        <v>35.395990652068072</v>
      </c>
      <c r="J302" s="159" t="s">
        <v>81</v>
      </c>
      <c r="L302" s="162"/>
      <c r="M302" s="113"/>
      <c r="N302" s="163"/>
      <c r="X302" s="172"/>
    </row>
    <row r="303" spans="2:24">
      <c r="B303" s="176" t="s">
        <v>79</v>
      </c>
      <c r="C303" s="193">
        <v>43712</v>
      </c>
      <c r="D303" s="168">
        <f t="shared" si="36"/>
        <v>245</v>
      </c>
      <c r="E303" s="161">
        <v>492</v>
      </c>
      <c r="F303" s="115">
        <f t="shared" si="30"/>
        <v>0.67123287671232879</v>
      </c>
      <c r="H303" s="150">
        <f t="shared" si="37"/>
        <v>43711</v>
      </c>
      <c r="I303" s="157">
        <f>MAX(0,$I$14*E302*Parameter!$C$6*Parameter!$C$5*Parameter!$C$7*Parameter!$C$8*Parameter!$C$9*Parameter!$C$19*F302)</f>
        <v>53.166333864540469</v>
      </c>
      <c r="J303" s="159" t="s">
        <v>81</v>
      </c>
      <c r="L303" s="162"/>
      <c r="M303" s="113"/>
      <c r="N303" s="163"/>
      <c r="X303" s="172"/>
    </row>
    <row r="304" spans="2:24">
      <c r="B304" s="176" t="s">
        <v>79</v>
      </c>
      <c r="C304" s="193">
        <v>43713</v>
      </c>
      <c r="D304" s="168">
        <f t="shared" si="36"/>
        <v>246</v>
      </c>
      <c r="E304" s="161">
        <v>242</v>
      </c>
      <c r="F304" s="115">
        <f t="shared" si="30"/>
        <v>0.67397260273972603</v>
      </c>
      <c r="H304" s="150">
        <f t="shared" si="37"/>
        <v>43712</v>
      </c>
      <c r="I304" s="157">
        <f>MAX(0,$I$14*E303*Parameter!$C$6*Parameter!$C$5*Parameter!$C$7*Parameter!$C$8*Parameter!$C$9*Parameter!$C$19*F303)</f>
        <v>205.19562897130214</v>
      </c>
      <c r="J304" s="159" t="s">
        <v>81</v>
      </c>
      <c r="L304" s="162"/>
      <c r="M304" s="113"/>
      <c r="N304" s="163"/>
      <c r="X304" s="172"/>
    </row>
    <row r="305" spans="2:24">
      <c r="B305" s="176" t="s">
        <v>79</v>
      </c>
      <c r="C305" s="193">
        <v>43714</v>
      </c>
      <c r="D305" s="168">
        <f t="shared" si="36"/>
        <v>247</v>
      </c>
      <c r="E305" s="161">
        <v>447</v>
      </c>
      <c r="F305" s="115">
        <f t="shared" si="30"/>
        <v>0.67671232876712328</v>
      </c>
      <c r="H305" s="150">
        <f t="shared" si="37"/>
        <v>43713</v>
      </c>
      <c r="I305" s="157">
        <f>MAX(0,$I$14*E304*Parameter!$C$6*Parameter!$C$5*Parameter!$C$7*Parameter!$C$8*Parameter!$C$9*Parameter!$C$19*F304)</f>
        <v>101.34151471643899</v>
      </c>
      <c r="J305" s="159" t="s">
        <v>81</v>
      </c>
      <c r="L305" s="162"/>
      <c r="M305" s="113"/>
      <c r="N305" s="163"/>
      <c r="X305" s="172"/>
    </row>
    <row r="306" spans="2:24">
      <c r="B306" s="176" t="s">
        <v>79</v>
      </c>
      <c r="C306" s="193">
        <v>43715</v>
      </c>
      <c r="D306" s="168">
        <f t="shared" si="36"/>
        <v>248</v>
      </c>
      <c r="E306" s="161">
        <v>637</v>
      </c>
      <c r="F306" s="115">
        <f t="shared" si="30"/>
        <v>0.67945205479452053</v>
      </c>
      <c r="H306" s="150">
        <f t="shared" si="37"/>
        <v>43714</v>
      </c>
      <c r="I306" s="157">
        <f>MAX(0,$I$14*E305*Parameter!$C$6*Parameter!$C$5*Parameter!$C$7*Parameter!$C$8*Parameter!$C$9*Parameter!$C$19*F305)</f>
        <v>187.9495951476066</v>
      </c>
      <c r="J306" s="159" t="s">
        <v>81</v>
      </c>
      <c r="L306" s="162"/>
      <c r="M306" s="113"/>
      <c r="N306" s="163"/>
      <c r="X306" s="172"/>
    </row>
    <row r="307" spans="2:24">
      <c r="B307" s="176" t="s">
        <v>79</v>
      </c>
      <c r="C307" s="193">
        <v>43716</v>
      </c>
      <c r="D307" s="168">
        <f t="shared" si="36"/>
        <v>249</v>
      </c>
      <c r="E307" s="161">
        <v>479</v>
      </c>
      <c r="F307" s="115">
        <f t="shared" si="30"/>
        <v>0.68219178082191778</v>
      </c>
      <c r="H307" s="150">
        <f t="shared" si="37"/>
        <v>43715</v>
      </c>
      <c r="I307" s="157">
        <f>MAX(0,$I$14*E306*Parameter!$C$6*Parameter!$C$5*Parameter!$C$7*Parameter!$C$8*Parameter!$C$9*Parameter!$C$19*F306)</f>
        <v>268.92305195263339</v>
      </c>
      <c r="J307" s="159" t="s">
        <v>81</v>
      </c>
      <c r="L307" s="162"/>
      <c r="M307" s="113"/>
      <c r="N307" s="163"/>
      <c r="X307" s="172"/>
    </row>
    <row r="308" spans="2:24">
      <c r="B308" s="176" t="s">
        <v>79</v>
      </c>
      <c r="C308" s="193">
        <v>43717</v>
      </c>
      <c r="D308" s="168">
        <f t="shared" si="36"/>
        <v>250</v>
      </c>
      <c r="E308" s="161">
        <v>233</v>
      </c>
      <c r="F308" s="115">
        <f t="shared" si="30"/>
        <v>0.68493150684931503</v>
      </c>
      <c r="H308" s="150">
        <f t="shared" si="37"/>
        <v>43716</v>
      </c>
      <c r="I308" s="157">
        <f>MAX(0,$I$14*E307*Parameter!$C$6*Parameter!$C$5*Parameter!$C$7*Parameter!$C$8*Parameter!$C$9*Parameter!$C$19*F307)</f>
        <v>203.03540619741307</v>
      </c>
      <c r="J308" s="159" t="s">
        <v>81</v>
      </c>
      <c r="L308" s="162"/>
      <c r="M308" s="113"/>
      <c r="N308" s="163"/>
      <c r="X308" s="172"/>
    </row>
    <row r="309" spans="2:24">
      <c r="B309" s="176" t="s">
        <v>79</v>
      </c>
      <c r="C309" s="193">
        <v>43720</v>
      </c>
      <c r="D309" s="168">
        <f t="shared" si="36"/>
        <v>253</v>
      </c>
      <c r="E309" s="161">
        <v>206</v>
      </c>
      <c r="F309" s="115">
        <f t="shared" si="30"/>
        <v>0.69315068493150689</v>
      </c>
      <c r="H309" s="150">
        <f t="shared" si="37"/>
        <v>43717</v>
      </c>
      <c r="I309" s="157">
        <f>MAX(0,$I$14*E308*Parameter!$C$6*Parameter!$C$5*Parameter!$C$7*Parameter!$C$8*Parameter!$C$9*Parameter!$C$19*F308)</f>
        <v>99.159162000815911</v>
      </c>
      <c r="J309" s="159" t="s">
        <v>81</v>
      </c>
      <c r="L309" s="162"/>
      <c r="M309" s="113"/>
      <c r="N309" s="163"/>
      <c r="X309" s="172"/>
    </row>
    <row r="310" spans="2:24">
      <c r="B310" s="176" t="s">
        <v>79</v>
      </c>
      <c r="C310" s="193">
        <v>43721</v>
      </c>
      <c r="D310" s="168">
        <f t="shared" si="36"/>
        <v>254</v>
      </c>
      <c r="E310" s="161">
        <v>1621</v>
      </c>
      <c r="F310" s="115">
        <f t="shared" si="30"/>
        <v>0.69589041095890414</v>
      </c>
      <c r="H310" s="150">
        <f t="shared" si="37"/>
        <v>43720</v>
      </c>
      <c r="I310" s="157">
        <f>MAX(0,$I$14*E309*Parameter!$C$6*Parameter!$C$5*Parameter!$C$7*Parameter!$C$8*Parameter!$C$9*Parameter!$C$19*F309)</f>
        <v>88.720638715167794</v>
      </c>
      <c r="J310" s="159" t="s">
        <v>81</v>
      </c>
      <c r="L310" s="162"/>
      <c r="M310" s="113"/>
      <c r="N310" s="163"/>
      <c r="X310" s="172"/>
    </row>
    <row r="311" spans="2:24">
      <c r="B311" s="176" t="s">
        <v>79</v>
      </c>
      <c r="C311" s="193">
        <v>43722</v>
      </c>
      <c r="D311" s="168">
        <f t="shared" si="36"/>
        <v>255</v>
      </c>
      <c r="E311" s="161">
        <v>1015</v>
      </c>
      <c r="F311" s="115">
        <f t="shared" si="30"/>
        <v>0.69863013698630139</v>
      </c>
      <c r="H311" s="150">
        <f t="shared" si="37"/>
        <v>43721</v>
      </c>
      <c r="I311" s="157">
        <f>MAX(0,$I$14*E310*Parameter!$C$6*Parameter!$C$5*Parameter!$C$7*Parameter!$C$8*Parameter!$C$9*Parameter!$C$19*F310)</f>
        <v>700.89610999560398</v>
      </c>
      <c r="J311" s="159" t="s">
        <v>81</v>
      </c>
      <c r="L311" s="162"/>
      <c r="M311" s="113"/>
      <c r="N311" s="163"/>
      <c r="X311" s="172"/>
    </row>
    <row r="312" spans="2:24">
      <c r="B312" s="176" t="s">
        <v>79</v>
      </c>
      <c r="C312" s="193">
        <v>43723</v>
      </c>
      <c r="D312" s="168">
        <f t="shared" si="36"/>
        <v>256</v>
      </c>
      <c r="E312" s="161">
        <v>997</v>
      </c>
      <c r="F312" s="115">
        <f t="shared" si="30"/>
        <v>0.70136986301369864</v>
      </c>
      <c r="H312" s="150">
        <f t="shared" si="37"/>
        <v>43722</v>
      </c>
      <c r="I312" s="157">
        <f>MAX(0,$I$14*E311*Parameter!$C$6*Parameter!$C$5*Parameter!$C$7*Parameter!$C$8*Parameter!$C$9*Parameter!$C$19*F311)</f>
        <v>440.59862840963399</v>
      </c>
      <c r="J312" s="159" t="s">
        <v>81</v>
      </c>
      <c r="L312" s="162"/>
      <c r="M312" s="113"/>
      <c r="N312" s="163"/>
      <c r="X312" s="172"/>
    </row>
    <row r="313" spans="2:24">
      <c r="B313" s="176" t="s">
        <v>79</v>
      </c>
      <c r="C313" s="193">
        <v>43724</v>
      </c>
      <c r="D313" s="168">
        <f t="shared" si="36"/>
        <v>257</v>
      </c>
      <c r="E313" s="161">
        <v>376</v>
      </c>
      <c r="F313" s="115">
        <f t="shared" si="30"/>
        <v>0.70410958904109588</v>
      </c>
      <c r="H313" s="150">
        <f t="shared" si="37"/>
        <v>43723</v>
      </c>
      <c r="I313" s="157">
        <f>MAX(0,$I$14*E312*Parameter!$C$6*Parameter!$C$5*Parameter!$C$7*Parameter!$C$8*Parameter!$C$9*Parameter!$C$19*F312)</f>
        <v>434.48225297497424</v>
      </c>
      <c r="J313" s="159" t="s">
        <v>81</v>
      </c>
      <c r="L313" s="162"/>
      <c r="M313" s="113"/>
      <c r="N313" s="163"/>
      <c r="X313" s="172"/>
    </row>
    <row r="314" spans="2:24">
      <c r="B314" s="176" t="s">
        <v>79</v>
      </c>
      <c r="C314" s="193">
        <v>43725</v>
      </c>
      <c r="D314" s="168">
        <f t="shared" si="36"/>
        <v>258</v>
      </c>
      <c r="E314" s="161">
        <v>344</v>
      </c>
      <c r="F314" s="115">
        <f t="shared" si="30"/>
        <v>0.70684931506849313</v>
      </c>
      <c r="H314" s="150">
        <f t="shared" si="37"/>
        <v>43724</v>
      </c>
      <c r="I314" s="157">
        <f>MAX(0,$I$14*E313*Parameter!$C$6*Parameter!$C$5*Parameter!$C$7*Parameter!$C$8*Parameter!$C$9*Parameter!$C$19*F313)</f>
        <v>164.49696381910456</v>
      </c>
      <c r="J314" s="159" t="s">
        <v>81</v>
      </c>
      <c r="L314" s="162"/>
      <c r="M314" s="113"/>
      <c r="N314" s="163"/>
      <c r="X314" s="172"/>
    </row>
    <row r="315" spans="2:24">
      <c r="B315" s="176" t="s">
        <v>79</v>
      </c>
      <c r="C315" s="193">
        <v>43726</v>
      </c>
      <c r="D315" s="168">
        <f t="shared" si="36"/>
        <v>259</v>
      </c>
      <c r="E315" s="161">
        <v>711</v>
      </c>
      <c r="F315" s="115">
        <f t="shared" si="30"/>
        <v>0.70958904109589038</v>
      </c>
      <c r="H315" s="150">
        <f t="shared" si="37"/>
        <v>43725</v>
      </c>
      <c r="I315" s="157">
        <f>MAX(0,$I$14*E314*Parameter!$C$6*Parameter!$C$5*Parameter!$C$7*Parameter!$C$8*Parameter!$C$9*Parameter!$C$19*F314)</f>
        <v>151.08281452182683</v>
      </c>
      <c r="J315" s="159" t="s">
        <v>81</v>
      </c>
      <c r="L315" s="162"/>
      <c r="M315" s="113"/>
      <c r="N315" s="163"/>
      <c r="X315" s="172"/>
    </row>
    <row r="316" spans="2:24">
      <c r="B316" s="176" t="s">
        <v>79</v>
      </c>
      <c r="C316" s="193">
        <v>43727</v>
      </c>
      <c r="D316" s="168">
        <f t="shared" si="36"/>
        <v>260</v>
      </c>
      <c r="E316" s="161">
        <v>2243</v>
      </c>
      <c r="F316" s="115">
        <f t="shared" si="30"/>
        <v>0.71232876712328763</v>
      </c>
      <c r="H316" s="150">
        <f t="shared" si="37"/>
        <v>43726</v>
      </c>
      <c r="I316" s="157">
        <f>MAX(0,$I$14*E315*Parameter!$C$6*Parameter!$C$5*Parameter!$C$7*Parameter!$C$8*Parameter!$C$9*Parameter!$C$19*F315)</f>
        <v>313.47743387619306</v>
      </c>
      <c r="J316" s="159" t="s">
        <v>81</v>
      </c>
      <c r="L316" s="162"/>
      <c r="M316" s="113"/>
      <c r="N316" s="163"/>
      <c r="X316" s="172"/>
    </row>
    <row r="317" spans="2:24">
      <c r="B317" s="176" t="s">
        <v>79</v>
      </c>
      <c r="C317" s="193">
        <v>43728</v>
      </c>
      <c r="D317" s="168">
        <f t="shared" si="36"/>
        <v>261</v>
      </c>
      <c r="E317" s="161">
        <v>1177</v>
      </c>
      <c r="F317" s="115">
        <f t="shared" si="30"/>
        <v>0.71506849315068488</v>
      </c>
      <c r="H317" s="150">
        <f t="shared" si="37"/>
        <v>43727</v>
      </c>
      <c r="I317" s="157">
        <f>MAX(0,$I$14*E316*Parameter!$C$6*Parameter!$C$5*Parameter!$C$7*Parameter!$C$8*Parameter!$C$9*Parameter!$C$19*F316)</f>
        <v>992.74918619117284</v>
      </c>
      <c r="J317" s="159" t="s">
        <v>81</v>
      </c>
      <c r="L317" s="162"/>
      <c r="M317" s="113"/>
      <c r="N317" s="163"/>
      <c r="X317" s="172"/>
    </row>
    <row r="318" spans="2:24">
      <c r="B318" s="176" t="s">
        <v>79</v>
      </c>
      <c r="C318" s="193">
        <v>43729</v>
      </c>
      <c r="D318" s="168">
        <f t="shared" si="36"/>
        <v>262</v>
      </c>
      <c r="E318" s="161">
        <v>1100</v>
      </c>
      <c r="F318" s="115">
        <f t="shared" si="30"/>
        <v>0.71780821917808224</v>
      </c>
      <c r="H318" s="150">
        <f t="shared" si="37"/>
        <v>43728</v>
      </c>
      <c r="I318" s="157">
        <f>MAX(0,$I$14*E317*Parameter!$C$6*Parameter!$C$5*Parameter!$C$7*Parameter!$C$8*Parameter!$C$9*Parameter!$C$19*F317)</f>
        <v>522.9424392989639</v>
      </c>
      <c r="J318" s="159" t="s">
        <v>81</v>
      </c>
      <c r="L318" s="162"/>
      <c r="M318" s="113"/>
      <c r="N318" s="163"/>
      <c r="X318" s="172"/>
    </row>
    <row r="319" spans="2:24">
      <c r="B319" s="176" t="s">
        <v>79</v>
      </c>
      <c r="C319" s="193">
        <v>43730</v>
      </c>
      <c r="D319" s="168">
        <f t="shared" si="36"/>
        <v>263</v>
      </c>
      <c r="E319" s="161">
        <v>862</v>
      </c>
      <c r="F319" s="115">
        <f t="shared" si="30"/>
        <v>0.72054794520547949</v>
      </c>
      <c r="H319" s="150">
        <f t="shared" si="37"/>
        <v>43729</v>
      </c>
      <c r="I319" s="157">
        <f>MAX(0,$I$14*E318*Parameter!$C$6*Parameter!$C$5*Parameter!$C$7*Parameter!$C$8*Parameter!$C$9*Parameter!$C$19*F318)</f>
        <v>490.60378521262061</v>
      </c>
      <c r="J319" s="159" t="s">
        <v>81</v>
      </c>
      <c r="L319" s="162"/>
      <c r="M319" s="113"/>
      <c r="N319" s="163"/>
      <c r="X319" s="172"/>
    </row>
    <row r="320" spans="2:24">
      <c r="B320" s="176" t="s">
        <v>79</v>
      </c>
      <c r="C320" s="193">
        <v>43731</v>
      </c>
      <c r="D320" s="168">
        <f t="shared" si="36"/>
        <v>264</v>
      </c>
      <c r="E320" s="161">
        <v>1272</v>
      </c>
      <c r="F320" s="115">
        <f t="shared" si="30"/>
        <v>0.72328767123287674</v>
      </c>
      <c r="H320" s="150">
        <f t="shared" si="37"/>
        <v>43730</v>
      </c>
      <c r="I320" s="157">
        <f>MAX(0,$I$14*E319*Parameter!$C$6*Parameter!$C$5*Parameter!$C$7*Parameter!$C$8*Parameter!$C$9*Parameter!$C$19*F319)</f>
        <v>385.92235159754455</v>
      </c>
      <c r="J320" s="159" t="s">
        <v>81</v>
      </c>
      <c r="L320" s="162"/>
      <c r="M320" s="113"/>
      <c r="N320" s="163"/>
      <c r="X320" s="172"/>
    </row>
    <row r="321" spans="2:24">
      <c r="B321" s="176" t="s">
        <v>79</v>
      </c>
      <c r="C321" s="193">
        <v>43732</v>
      </c>
      <c r="D321" s="168">
        <f t="shared" si="36"/>
        <v>265</v>
      </c>
      <c r="E321" s="161">
        <v>624</v>
      </c>
      <c r="F321" s="115">
        <f t="shared" si="30"/>
        <v>0.72602739726027399</v>
      </c>
      <c r="H321" s="150">
        <f t="shared" si="37"/>
        <v>43731</v>
      </c>
      <c r="I321" s="157">
        <f>MAX(0,$I$14*E320*Parameter!$C$6*Parameter!$C$5*Parameter!$C$7*Parameter!$C$8*Parameter!$C$9*Parameter!$C$19*F320)</f>
        <v>571.6470364492701</v>
      </c>
      <c r="J321" s="159" t="s">
        <v>81</v>
      </c>
      <c r="L321" s="162"/>
      <c r="M321" s="113"/>
      <c r="N321" s="163"/>
      <c r="X321" s="172"/>
    </row>
    <row r="322" spans="2:24">
      <c r="B322" s="176" t="s">
        <v>79</v>
      </c>
      <c r="C322" s="193">
        <v>43733</v>
      </c>
      <c r="D322" s="168">
        <f t="shared" si="36"/>
        <v>266</v>
      </c>
      <c r="E322" s="161">
        <v>603</v>
      </c>
      <c r="F322" s="115">
        <f t="shared" si="30"/>
        <v>0.72876712328767124</v>
      </c>
      <c r="H322" s="150">
        <f t="shared" si="37"/>
        <v>43732</v>
      </c>
      <c r="I322" s="157">
        <f>MAX(0,$I$14*E321*Parameter!$C$6*Parameter!$C$5*Parameter!$C$7*Parameter!$C$8*Parameter!$C$9*Parameter!$C$19*F321)</f>
        <v>281.49285885759519</v>
      </c>
      <c r="J322" s="159" t="s">
        <v>81</v>
      </c>
      <c r="L322" s="162"/>
      <c r="M322" s="113"/>
      <c r="N322" s="163"/>
      <c r="X322" s="172"/>
    </row>
    <row r="323" spans="2:24">
      <c r="B323" s="176" t="s">
        <v>79</v>
      </c>
      <c r="C323" s="193">
        <v>43734</v>
      </c>
      <c r="D323" s="168">
        <f t="shared" si="36"/>
        <v>267</v>
      </c>
      <c r="E323" s="161">
        <v>1415</v>
      </c>
      <c r="F323" s="115">
        <f t="shared" si="30"/>
        <v>0.73150684931506849</v>
      </c>
      <c r="H323" s="150">
        <f t="shared" si="37"/>
        <v>43733</v>
      </c>
      <c r="I323" s="157">
        <f>MAX(0,$I$14*E322*Parameter!$C$6*Parameter!$C$5*Parameter!$C$7*Parameter!$C$8*Parameter!$C$9*Parameter!$C$19*F322)</f>
        <v>273.04603032801492</v>
      </c>
      <c r="J323" s="159" t="s">
        <v>81</v>
      </c>
      <c r="L323" s="162"/>
      <c r="M323" s="113"/>
      <c r="N323" s="163"/>
      <c r="X323" s="172"/>
    </row>
    <row r="324" spans="2:24">
      <c r="B324" s="176" t="s">
        <v>79</v>
      </c>
      <c r="C324" s="193">
        <v>43735</v>
      </c>
      <c r="D324" s="168">
        <f t="shared" si="36"/>
        <v>268</v>
      </c>
      <c r="E324" s="161">
        <v>554</v>
      </c>
      <c r="F324" s="115">
        <f t="shared" si="30"/>
        <v>0.73424657534246573</v>
      </c>
      <c r="H324" s="150">
        <f t="shared" si="37"/>
        <v>43734</v>
      </c>
      <c r="I324" s="157">
        <f>MAX(0,$I$14*E323*Parameter!$C$6*Parameter!$C$5*Parameter!$C$7*Parameter!$C$8*Parameter!$C$9*Parameter!$C$19*F323)</f>
        <v>643.13866437284548</v>
      </c>
      <c r="J324" s="159" t="s">
        <v>81</v>
      </c>
      <c r="L324" s="162"/>
      <c r="M324" s="113"/>
      <c r="N324" s="163"/>
      <c r="X324" s="172"/>
    </row>
    <row r="325" spans="2:24">
      <c r="B325" s="176" t="s">
        <v>79</v>
      </c>
      <c r="C325" s="193">
        <v>43736</v>
      </c>
      <c r="D325" s="168">
        <f t="shared" si="36"/>
        <v>269</v>
      </c>
      <c r="E325" s="161">
        <v>684</v>
      </c>
      <c r="F325" s="115">
        <f t="shared" si="30"/>
        <v>0.73698630136986298</v>
      </c>
      <c r="H325" s="150">
        <f t="shared" si="37"/>
        <v>43735</v>
      </c>
      <c r="I325" s="157">
        <f>MAX(0,$I$14*E324*Parameter!$C$6*Parameter!$C$5*Parameter!$C$7*Parameter!$C$8*Parameter!$C$9*Parameter!$C$19*F324)</f>
        <v>252.74436224180494</v>
      </c>
      <c r="J325" s="159" t="s">
        <v>81</v>
      </c>
      <c r="L325" s="162"/>
      <c r="M325" s="113"/>
      <c r="N325" s="163"/>
      <c r="X325" s="172"/>
    </row>
    <row r="326" spans="2:24">
      <c r="B326" s="246" t="s">
        <v>88</v>
      </c>
      <c r="C326" s="247"/>
      <c r="D326" s="248"/>
      <c r="E326" s="252">
        <f>SUM(E255:E325)</f>
        <v>36242</v>
      </c>
      <c r="F326" s="254"/>
      <c r="H326" s="150">
        <f t="shared" si="37"/>
        <v>43736</v>
      </c>
      <c r="I326" s="157">
        <f>MAX(0,$I$14*E325*Parameter!$C$6*Parameter!$C$5*Parameter!$C$7*Parameter!$C$8*Parameter!$C$9*Parameter!$C$19*F325)</f>
        <v>313.21698148501497</v>
      </c>
      <c r="J326" s="159" t="s">
        <v>81</v>
      </c>
      <c r="L326" s="162"/>
      <c r="M326" s="113"/>
      <c r="N326" s="163"/>
      <c r="X326" s="172"/>
    </row>
    <row r="327" spans="2:24" ht="15" thickBot="1">
      <c r="B327" s="249"/>
      <c r="C327" s="250"/>
      <c r="D327" s="251"/>
      <c r="E327" s="253"/>
      <c r="F327" s="255"/>
      <c r="G327" s="180"/>
      <c r="H327" s="181" t="s">
        <v>89</v>
      </c>
      <c r="I327" s="182">
        <f>SUM(I256:I326)</f>
        <v>9315.2108478322516</v>
      </c>
      <c r="J327" s="183" t="s">
        <v>81</v>
      </c>
      <c r="K327" s="184"/>
      <c r="L327" s="185"/>
      <c r="M327" s="186"/>
      <c r="N327" s="187"/>
      <c r="O327" s="184"/>
      <c r="P327" s="184"/>
      <c r="Q327" s="184"/>
      <c r="R327" s="184"/>
      <c r="S327" s="184"/>
      <c r="T327" s="184"/>
      <c r="U327" s="184"/>
      <c r="V327" s="184"/>
      <c r="W327" s="184"/>
      <c r="X327" s="188"/>
    </row>
    <row r="328" spans="2:24" ht="15" thickBot="1"/>
    <row r="329" spans="2:24" ht="24" thickBot="1">
      <c r="B329" s="189" t="s">
        <v>108</v>
      </c>
      <c r="C329" s="170" t="s">
        <v>56</v>
      </c>
      <c r="D329" s="190">
        <f>I331+S331</f>
        <v>10023</v>
      </c>
      <c r="E329" s="191" t="s">
        <v>57</v>
      </c>
      <c r="F329" s="170" t="str">
        <f>X338</f>
        <v>Less than expected</v>
      </c>
      <c r="G329" s="192"/>
      <c r="H329" s="192"/>
      <c r="I329" s="190">
        <f>E427+O346</f>
        <v>36816</v>
      </c>
      <c r="J329" s="192" t="s">
        <v>58</v>
      </c>
      <c r="K329" s="192"/>
      <c r="L329" s="192"/>
      <c r="M329" s="206">
        <f>(SUMIFS(E335:E426,D335:D426,"&lt;1"))+(SUMIFS(O335:O377,N335:N377,"&lt;1"))</f>
        <v>2460</v>
      </c>
      <c r="N329" s="192" t="s">
        <v>91</v>
      </c>
      <c r="O329" s="192"/>
      <c r="P329" s="192"/>
      <c r="Q329" s="192"/>
      <c r="R329" s="192"/>
      <c r="S329" s="190">
        <f>I329-M329</f>
        <v>34356</v>
      </c>
      <c r="T329" s="192" t="s">
        <v>60</v>
      </c>
      <c r="U329" s="192"/>
      <c r="V329" s="192"/>
      <c r="W329" s="244">
        <f>ROUNDDOWN(S329*'MR Reference'!$C$37,0)</f>
        <v>30920</v>
      </c>
      <c r="X329" s="245" t="s">
        <v>61</v>
      </c>
    </row>
    <row r="330" spans="2:24" ht="18.95" thickBot="1">
      <c r="B330" s="171"/>
      <c r="C330" s="14"/>
      <c r="D330" s="14"/>
      <c r="E330" s="15"/>
      <c r="F330" s="16"/>
      <c r="G330" s="14"/>
      <c r="X330" s="172"/>
    </row>
    <row r="331" spans="2:24" ht="24" thickBot="1">
      <c r="B331" s="70" t="s">
        <v>109</v>
      </c>
      <c r="C331" s="232" t="s">
        <v>63</v>
      </c>
      <c r="D331" s="72"/>
      <c r="E331" s="73"/>
      <c r="F331" s="71"/>
      <c r="G331" s="74"/>
      <c r="H331" s="71" t="s">
        <v>56</v>
      </c>
      <c r="I331" s="149">
        <f>ROUNDDOWN(I428,0)</f>
        <v>9297</v>
      </c>
      <c r="J331" s="75" t="s">
        <v>57</v>
      </c>
      <c r="L331" s="70" t="s">
        <v>110</v>
      </c>
      <c r="M331" s="232" t="s">
        <v>65</v>
      </c>
      <c r="N331" s="72"/>
      <c r="O331" s="73"/>
      <c r="P331" s="71"/>
      <c r="Q331" s="74"/>
      <c r="R331" s="71" t="s">
        <v>56</v>
      </c>
      <c r="S331" s="149">
        <f>ROUNDDOWN(S347,0)</f>
        <v>726</v>
      </c>
      <c r="T331" s="75" t="s">
        <v>57</v>
      </c>
      <c r="V331" s="256" t="s">
        <v>66</v>
      </c>
      <c r="W331" s="257"/>
      <c r="X331" s="258"/>
    </row>
    <row r="332" spans="2:24" ht="18.600000000000001">
      <c r="B332" s="171"/>
      <c r="C332" s="14"/>
      <c r="D332" s="14"/>
      <c r="E332" s="15"/>
      <c r="F332" s="16"/>
      <c r="G332" s="14"/>
      <c r="L332" s="11"/>
      <c r="M332" s="14"/>
      <c r="N332" s="14"/>
      <c r="O332" s="15"/>
      <c r="P332" s="16"/>
      <c r="Q332" s="14"/>
      <c r="X332" s="172"/>
    </row>
    <row r="333" spans="2:24" ht="18.600000000000001">
      <c r="B333" s="173" t="s">
        <v>67</v>
      </c>
      <c r="C333" s="14"/>
      <c r="D333" s="14"/>
      <c r="E333" s="15"/>
      <c r="F333" s="16"/>
      <c r="G333" s="14"/>
      <c r="H333" s="17" t="s">
        <v>68</v>
      </c>
      <c r="L333" s="17" t="s">
        <v>67</v>
      </c>
      <c r="M333" s="14"/>
      <c r="N333" s="14"/>
      <c r="O333" s="15"/>
      <c r="P333" s="16"/>
      <c r="Q333" s="14"/>
      <c r="R333" s="17" t="s">
        <v>68</v>
      </c>
      <c r="V333" s="17" t="s">
        <v>66</v>
      </c>
      <c r="X333" s="172"/>
    </row>
    <row r="334" spans="2:24" ht="23.45">
      <c r="B334" s="174" t="s">
        <v>111</v>
      </c>
      <c r="C334" s="154"/>
      <c r="D334" s="152" t="s">
        <v>70</v>
      </c>
      <c r="E334" s="155" t="s">
        <v>71</v>
      </c>
      <c r="F334" s="152" t="s">
        <v>76</v>
      </c>
      <c r="G334" s="18"/>
      <c r="H334" s="153" t="s">
        <v>109</v>
      </c>
      <c r="I334" s="152" t="s">
        <v>73</v>
      </c>
      <c r="J334" s="156" t="s">
        <v>74</v>
      </c>
      <c r="L334" s="151" t="s">
        <v>112</v>
      </c>
      <c r="M334" s="154"/>
      <c r="N334" s="152" t="s">
        <v>70</v>
      </c>
      <c r="O334" s="155" t="s">
        <v>71</v>
      </c>
      <c r="P334" s="152" t="s">
        <v>76</v>
      </c>
      <c r="Q334" s="18"/>
      <c r="R334" s="153" t="s">
        <v>110</v>
      </c>
      <c r="S334" s="152" t="s">
        <v>73</v>
      </c>
      <c r="T334" s="156" t="s">
        <v>74</v>
      </c>
      <c r="V334" s="151" t="s">
        <v>108</v>
      </c>
      <c r="W334" s="156" t="s">
        <v>78</v>
      </c>
      <c r="X334" s="175" t="s">
        <v>74</v>
      </c>
    </row>
    <row r="335" spans="2:24">
      <c r="B335" s="176" t="s">
        <v>79</v>
      </c>
      <c r="C335" s="193">
        <v>43454</v>
      </c>
      <c r="D335" s="168">
        <f>(C335+(365*2))-$C$3</f>
        <v>-13</v>
      </c>
      <c r="E335" s="161">
        <v>395</v>
      </c>
      <c r="F335" s="115">
        <f>MIN($C$5/365, (D335/365))</f>
        <v>-3.5616438356164383E-2</v>
      </c>
      <c r="H335" s="152" t="s">
        <v>80</v>
      </c>
      <c r="I335" s="155">
        <f>Parameter!$C$18*(Parameter!$C$17/Parameter!$C$4-1)</f>
        <v>2.0314078970998599</v>
      </c>
      <c r="J335" s="152" t="s">
        <v>81</v>
      </c>
      <c r="L335" s="160" t="s">
        <v>79</v>
      </c>
      <c r="M335" s="167">
        <v>43739</v>
      </c>
      <c r="N335" s="168">
        <f>(M335+(365*2))-$C$3</f>
        <v>272</v>
      </c>
      <c r="O335" s="161">
        <v>429</v>
      </c>
      <c r="P335" s="115">
        <f>MIN($C$5/365, (N335/365))</f>
        <v>0.74520547945205484</v>
      </c>
      <c r="Q335" s="11"/>
      <c r="R335" s="152" t="s">
        <v>80</v>
      </c>
      <c r="S335" s="155">
        <f>Parameter!$C$18*(Parameter!$C$17/Parameter!$C$4-1)</f>
        <v>2.0314078970998599</v>
      </c>
      <c r="T335" s="152" t="s">
        <v>81</v>
      </c>
      <c r="V335" s="160" t="s">
        <v>82</v>
      </c>
      <c r="W335" s="161">
        <v>45212</v>
      </c>
      <c r="X335" s="177" t="s">
        <v>83</v>
      </c>
    </row>
    <row r="336" spans="2:24">
      <c r="B336" s="176" t="s">
        <v>79</v>
      </c>
      <c r="C336" s="193">
        <v>43455</v>
      </c>
      <c r="D336" s="168">
        <f t="shared" ref="D336:D399" si="38">(C336+(365*2))-$C$3</f>
        <v>-12</v>
      </c>
      <c r="E336" s="161">
        <v>116</v>
      </c>
      <c r="F336" s="115">
        <f t="shared" ref="F336:F421" si="39">MIN($C$5/365, (D336/365))</f>
        <v>-3.287671232876712E-2</v>
      </c>
      <c r="H336" s="150">
        <f t="shared" ref="H336:H388" si="40">C335</f>
        <v>43454</v>
      </c>
      <c r="I336" s="157">
        <f>MAX(0,$I$14*E335*Parameter!$C$6*Parameter!$C$5*Parameter!$C$7*Parameter!$C$8*Parameter!$C$9*Parameter!$C$19*F335)</f>
        <v>0</v>
      </c>
      <c r="J336" s="159" t="s">
        <v>81</v>
      </c>
      <c r="L336" s="160" t="s">
        <v>79</v>
      </c>
      <c r="M336" s="167">
        <v>43754</v>
      </c>
      <c r="N336" s="168">
        <f t="shared" ref="N336:N345" si="41">(M336+(365*2))-$C$3</f>
        <v>287</v>
      </c>
      <c r="O336" s="161">
        <v>211</v>
      </c>
      <c r="P336" s="115">
        <f t="shared" ref="P336:P345" si="42">MIN($C$5/365, (N336/365))</f>
        <v>0.78630136986301369</v>
      </c>
      <c r="Q336" s="11"/>
      <c r="R336" s="150">
        <f t="shared" ref="R336:R346" si="43">M335</f>
        <v>43739</v>
      </c>
      <c r="S336" s="157">
        <f>MAX(0,$I$14*O335*Parameter!$C$6*Parameter!$C$5*Parameter!$C$7*Parameter!$C$8*Parameter!$C$9*Parameter!$C$19*P335)</f>
        <v>198.63835700517097</v>
      </c>
      <c r="T336" s="159" t="s">
        <v>81</v>
      </c>
      <c r="V336" s="160" t="s">
        <v>84</v>
      </c>
      <c r="W336" s="161">
        <f>(W335/365)*$C$5</f>
        <v>63916.142465753423</v>
      </c>
      <c r="X336" s="177" t="s">
        <v>85</v>
      </c>
    </row>
    <row r="337" spans="2:24">
      <c r="B337" s="176" t="s">
        <v>79</v>
      </c>
      <c r="C337" s="193">
        <v>43457</v>
      </c>
      <c r="D337" s="168">
        <f t="shared" si="38"/>
        <v>-10</v>
      </c>
      <c r="E337" s="161">
        <v>217</v>
      </c>
      <c r="F337" s="115">
        <f t="shared" si="39"/>
        <v>-2.7397260273972601E-2</v>
      </c>
      <c r="H337" s="150">
        <f t="shared" si="40"/>
        <v>43455</v>
      </c>
      <c r="I337" s="157">
        <f>MAX(0,$I$14*E336*Parameter!$C$6*Parameter!$C$5*Parameter!$C$7*Parameter!$C$8*Parameter!$C$9*Parameter!$C$19*F336)</f>
        <v>0</v>
      </c>
      <c r="J337" s="159" t="s">
        <v>81</v>
      </c>
      <c r="L337" s="160" t="s">
        <v>79</v>
      </c>
      <c r="M337" s="167">
        <v>43755</v>
      </c>
      <c r="N337" s="168">
        <f t="shared" si="41"/>
        <v>288</v>
      </c>
      <c r="O337" s="161">
        <v>303</v>
      </c>
      <c r="P337" s="115">
        <f t="shared" si="42"/>
        <v>0.78904109589041094</v>
      </c>
      <c r="Q337" s="11"/>
      <c r="R337" s="150">
        <f t="shared" si="43"/>
        <v>43754</v>
      </c>
      <c r="S337" s="157">
        <f>MAX(0,$I$14*O336*Parameter!$C$6*Parameter!$C$5*Parameter!$C$7*Parameter!$C$8*Parameter!$C$9*Parameter!$C$19*P336)</f>
        <v>103.0863755070113</v>
      </c>
      <c r="T337" s="159" t="s">
        <v>81</v>
      </c>
      <c r="V337" s="160" t="s">
        <v>86</v>
      </c>
      <c r="W337" s="164">
        <f>D329</f>
        <v>10023</v>
      </c>
      <c r="X337" s="177" t="s">
        <v>85</v>
      </c>
    </row>
    <row r="338" spans="2:24">
      <c r="B338" s="176" t="s">
        <v>79</v>
      </c>
      <c r="C338" s="193">
        <v>43458</v>
      </c>
      <c r="D338" s="168">
        <f t="shared" si="38"/>
        <v>-9</v>
      </c>
      <c r="E338" s="161">
        <v>116</v>
      </c>
      <c r="F338" s="115">
        <f t="shared" si="39"/>
        <v>-2.4657534246575342E-2</v>
      </c>
      <c r="H338" s="150">
        <f t="shared" si="40"/>
        <v>43457</v>
      </c>
      <c r="I338" s="157">
        <f>MAX(0,$I$14*E337*Parameter!$C$6*Parameter!$C$5*Parameter!$C$7*Parameter!$C$8*Parameter!$C$9*Parameter!$C$19*F337)</f>
        <v>0</v>
      </c>
      <c r="J338" s="159" t="s">
        <v>81</v>
      </c>
      <c r="L338" s="160" t="s">
        <v>79</v>
      </c>
      <c r="M338" s="167">
        <v>43756</v>
      </c>
      <c r="N338" s="168">
        <f t="shared" si="41"/>
        <v>289</v>
      </c>
      <c r="O338" s="161">
        <v>124</v>
      </c>
      <c r="P338" s="115">
        <f t="shared" si="42"/>
        <v>0.79178082191780819</v>
      </c>
      <c r="Q338" s="11"/>
      <c r="R338" s="150">
        <f t="shared" si="43"/>
        <v>43755</v>
      </c>
      <c r="S338" s="157">
        <f>MAX(0,$I$14*O337*Parameter!$C$6*Parameter!$C$5*Parameter!$C$7*Parameter!$C$8*Parameter!$C$9*Parameter!$C$19*P337)</f>
        <v>148.54978734487895</v>
      </c>
      <c r="T338" s="159" t="s">
        <v>81</v>
      </c>
      <c r="V338" s="165" t="s">
        <v>87</v>
      </c>
      <c r="W338" s="166">
        <f>(W336-W337)/W336</f>
        <v>0.84318515458954091</v>
      </c>
      <c r="X338" s="178" t="str">
        <f>IF(W338&lt;100%,"Less than expected","More than expected")</f>
        <v>Less than expected</v>
      </c>
    </row>
    <row r="339" spans="2:24">
      <c r="B339" s="176" t="s">
        <v>79</v>
      </c>
      <c r="C339" s="193">
        <v>43459</v>
      </c>
      <c r="D339" s="168">
        <f t="shared" si="38"/>
        <v>-8</v>
      </c>
      <c r="E339" s="161">
        <v>232</v>
      </c>
      <c r="F339" s="115">
        <f t="shared" si="39"/>
        <v>-2.1917808219178082E-2</v>
      </c>
      <c r="H339" s="150">
        <f t="shared" si="40"/>
        <v>43458</v>
      </c>
      <c r="I339" s="157">
        <f>MAX(0,$I$14*E338*Parameter!$C$6*Parameter!$C$5*Parameter!$C$7*Parameter!$C$8*Parameter!$C$9*Parameter!$C$19*F338)</f>
        <v>0</v>
      </c>
      <c r="J339" s="159" t="s">
        <v>81</v>
      </c>
      <c r="L339" s="160" t="s">
        <v>79</v>
      </c>
      <c r="M339" s="167">
        <v>43757</v>
      </c>
      <c r="N339" s="168">
        <f t="shared" si="41"/>
        <v>290</v>
      </c>
      <c r="O339" s="161">
        <v>37</v>
      </c>
      <c r="P339" s="115">
        <f t="shared" si="42"/>
        <v>0.79452054794520544</v>
      </c>
      <c r="Q339" s="11"/>
      <c r="R339" s="150">
        <f t="shared" si="43"/>
        <v>43756</v>
      </c>
      <c r="S339" s="157">
        <f>MAX(0,$I$14*O338*Parameter!$C$6*Parameter!$C$5*Parameter!$C$7*Parameter!$C$8*Parameter!$C$9*Parameter!$C$19*P338)</f>
        <v>61.003737844828123</v>
      </c>
      <c r="T339" s="159" t="s">
        <v>81</v>
      </c>
      <c r="V339" s="162"/>
      <c r="W339" s="113"/>
      <c r="X339" s="179"/>
    </row>
    <row r="340" spans="2:24">
      <c r="B340" s="176" t="s">
        <v>79</v>
      </c>
      <c r="C340" s="193">
        <v>43461</v>
      </c>
      <c r="D340" s="168">
        <f t="shared" si="38"/>
        <v>-6</v>
      </c>
      <c r="E340" s="161">
        <v>169</v>
      </c>
      <c r="F340" s="115">
        <f t="shared" si="39"/>
        <v>-1.643835616438356E-2</v>
      </c>
      <c r="H340" s="150">
        <f t="shared" si="40"/>
        <v>43459</v>
      </c>
      <c r="I340" s="157">
        <f>MAX(0,$I$14*E339*Parameter!$C$6*Parameter!$C$5*Parameter!$C$7*Parameter!$C$8*Parameter!$C$9*Parameter!$C$19*F339)</f>
        <v>0</v>
      </c>
      <c r="J340" s="159" t="s">
        <v>81</v>
      </c>
      <c r="L340" s="160" t="s">
        <v>79</v>
      </c>
      <c r="M340" s="167">
        <v>43758</v>
      </c>
      <c r="N340" s="168">
        <f t="shared" si="41"/>
        <v>291</v>
      </c>
      <c r="O340" s="161">
        <v>5</v>
      </c>
      <c r="P340" s="115">
        <f t="shared" si="42"/>
        <v>0.79726027397260268</v>
      </c>
      <c r="Q340" s="11"/>
      <c r="R340" s="150">
        <f t="shared" si="43"/>
        <v>43757</v>
      </c>
      <c r="S340" s="157">
        <f>MAX(0,$I$14*O339*Parameter!$C$6*Parameter!$C$5*Parameter!$C$7*Parameter!$C$8*Parameter!$C$9*Parameter!$C$19*P339)</f>
        <v>18.265713446673896</v>
      </c>
      <c r="T340" s="159" t="s">
        <v>81</v>
      </c>
      <c r="X340" s="172"/>
    </row>
    <row r="341" spans="2:24">
      <c r="B341" s="176" t="s">
        <v>79</v>
      </c>
      <c r="C341" s="193">
        <v>43463</v>
      </c>
      <c r="D341" s="168">
        <f t="shared" si="38"/>
        <v>-4</v>
      </c>
      <c r="E341" s="161">
        <v>266</v>
      </c>
      <c r="F341" s="115">
        <f t="shared" si="39"/>
        <v>-1.0958904109589041E-2</v>
      </c>
      <c r="H341" s="150">
        <f t="shared" si="40"/>
        <v>43461</v>
      </c>
      <c r="I341" s="157">
        <f>MAX(0,$I$14*E340*Parameter!$C$6*Parameter!$C$5*Parameter!$C$7*Parameter!$C$8*Parameter!$C$9*Parameter!$C$19*F340)</f>
        <v>0</v>
      </c>
      <c r="J341" s="159" t="s">
        <v>81</v>
      </c>
      <c r="L341" s="160" t="s">
        <v>79</v>
      </c>
      <c r="M341" s="167">
        <v>43759</v>
      </c>
      <c r="N341" s="168">
        <f t="shared" si="41"/>
        <v>292</v>
      </c>
      <c r="O341" s="161">
        <v>21</v>
      </c>
      <c r="P341" s="115">
        <f t="shared" si="42"/>
        <v>0.8</v>
      </c>
      <c r="Q341" s="11"/>
      <c r="R341" s="150">
        <f t="shared" si="43"/>
        <v>43758</v>
      </c>
      <c r="S341" s="157">
        <f>MAX(0,$I$14*O340*Parameter!$C$6*Parameter!$C$5*Parameter!$C$7*Parameter!$C$8*Parameter!$C$9*Parameter!$C$19*P340)</f>
        <v>2.4768511710075045</v>
      </c>
      <c r="T341" s="159" t="s">
        <v>81</v>
      </c>
      <c r="X341" s="172"/>
    </row>
    <row r="342" spans="2:24">
      <c r="B342" s="176" t="s">
        <v>79</v>
      </c>
      <c r="C342" s="193">
        <v>43465</v>
      </c>
      <c r="D342" s="168">
        <f t="shared" si="38"/>
        <v>-2</v>
      </c>
      <c r="E342" s="161">
        <v>545</v>
      </c>
      <c r="F342" s="115">
        <f t="shared" si="39"/>
        <v>-5.4794520547945206E-3</v>
      </c>
      <c r="H342" s="150">
        <f t="shared" si="40"/>
        <v>43463</v>
      </c>
      <c r="I342" s="157">
        <f>MAX(0,$I$14*E341*Parameter!$C$6*Parameter!$C$5*Parameter!$C$7*Parameter!$C$8*Parameter!$C$9*Parameter!$C$19*F341)</f>
        <v>0</v>
      </c>
      <c r="J342" s="159" t="s">
        <v>81</v>
      </c>
      <c r="L342" s="160" t="s">
        <v>79</v>
      </c>
      <c r="M342" s="167">
        <v>43760</v>
      </c>
      <c r="N342" s="168">
        <f t="shared" si="41"/>
        <v>293</v>
      </c>
      <c r="O342" s="161">
        <v>62</v>
      </c>
      <c r="P342" s="115">
        <f t="shared" si="42"/>
        <v>0.80273972602739729</v>
      </c>
      <c r="Q342" s="11"/>
      <c r="R342" s="150">
        <f t="shared" si="43"/>
        <v>43759</v>
      </c>
      <c r="S342" s="157">
        <f>MAX(0,$I$14*O341*Parameter!$C$6*Parameter!$C$5*Parameter!$C$7*Parameter!$C$8*Parameter!$C$9*Parameter!$C$19*P341)</f>
        <v>10.438523285648122</v>
      </c>
      <c r="T342" s="159" t="s">
        <v>81</v>
      </c>
      <c r="X342" s="172"/>
    </row>
    <row r="343" spans="2:24">
      <c r="B343" s="176" t="s">
        <v>79</v>
      </c>
      <c r="C343" s="193">
        <v>43466</v>
      </c>
      <c r="D343" s="168">
        <f t="shared" si="38"/>
        <v>-1</v>
      </c>
      <c r="E343" s="161">
        <v>104</v>
      </c>
      <c r="F343" s="115">
        <f t="shared" si="39"/>
        <v>-2.7397260273972603E-3</v>
      </c>
      <c r="H343" s="150">
        <f t="shared" si="40"/>
        <v>43465</v>
      </c>
      <c r="I343" s="157">
        <f>MAX(0,$I$14*E342*Parameter!$C$6*Parameter!$C$5*Parameter!$C$7*Parameter!$C$8*Parameter!$C$9*Parameter!$C$19*F342)</f>
        <v>0</v>
      </c>
      <c r="J343" s="159" t="s">
        <v>81</v>
      </c>
      <c r="L343" s="160" t="s">
        <v>79</v>
      </c>
      <c r="M343" s="167">
        <v>43766</v>
      </c>
      <c r="N343" s="168">
        <f t="shared" si="41"/>
        <v>299</v>
      </c>
      <c r="O343" s="161">
        <v>227</v>
      </c>
      <c r="P343" s="115">
        <f t="shared" si="42"/>
        <v>0.81917808219178079</v>
      </c>
      <c r="Q343" s="11"/>
      <c r="R343" s="150">
        <f t="shared" si="43"/>
        <v>43760</v>
      </c>
      <c r="S343" s="157">
        <f>MAX(0,$I$14*O342*Parameter!$C$6*Parameter!$C$5*Parameter!$C$7*Parameter!$C$8*Parameter!$C$9*Parameter!$C$19*P342)</f>
        <v>30.924040118572044</v>
      </c>
      <c r="T343" s="159" t="s">
        <v>81</v>
      </c>
      <c r="X343" s="172"/>
    </row>
    <row r="344" spans="2:24">
      <c r="B344" s="176" t="s">
        <v>79</v>
      </c>
      <c r="C344" s="193">
        <v>43467</v>
      </c>
      <c r="D344" s="168">
        <f t="shared" si="38"/>
        <v>0</v>
      </c>
      <c r="E344" s="161">
        <v>300</v>
      </c>
      <c r="F344" s="115">
        <f t="shared" si="39"/>
        <v>0</v>
      </c>
      <c r="H344" s="150">
        <f t="shared" si="40"/>
        <v>43466</v>
      </c>
      <c r="I344" s="157">
        <f>MAX(0,$I$14*E343*Parameter!$C$6*Parameter!$C$5*Parameter!$C$7*Parameter!$C$8*Parameter!$C$9*Parameter!$C$19*F343)</f>
        <v>0</v>
      </c>
      <c r="J344" s="159" t="s">
        <v>81</v>
      </c>
      <c r="L344" s="160" t="s">
        <v>79</v>
      </c>
      <c r="M344" s="167">
        <v>43769</v>
      </c>
      <c r="N344" s="168">
        <f t="shared" si="41"/>
        <v>302</v>
      </c>
      <c r="O344" s="161">
        <v>31</v>
      </c>
      <c r="P344" s="115">
        <f t="shared" si="42"/>
        <v>0.82739726027397265</v>
      </c>
      <c r="Q344" s="11"/>
      <c r="R344" s="150">
        <f t="shared" si="43"/>
        <v>43766</v>
      </c>
      <c r="S344" s="157">
        <f>MAX(0,$I$14*O343*Parameter!$C$6*Parameter!$C$5*Parameter!$C$7*Parameter!$C$8*Parameter!$C$9*Parameter!$C$19*P343)</f>
        <v>115.5404257936717</v>
      </c>
      <c r="T344" s="159" t="s">
        <v>81</v>
      </c>
      <c r="X344" s="172"/>
    </row>
    <row r="345" spans="2:24">
      <c r="B345" s="176" t="s">
        <v>79</v>
      </c>
      <c r="C345" s="193">
        <v>43468</v>
      </c>
      <c r="D345" s="168">
        <f t="shared" si="38"/>
        <v>1</v>
      </c>
      <c r="E345" s="161">
        <v>236</v>
      </c>
      <c r="F345" s="115">
        <f t="shared" si="39"/>
        <v>2.7397260273972603E-3</v>
      </c>
      <c r="H345" s="150">
        <f t="shared" si="40"/>
        <v>43467</v>
      </c>
      <c r="I345" s="157">
        <f>MAX(0,$I$14*E344*Parameter!$C$6*Parameter!$C$5*Parameter!$C$7*Parameter!$C$8*Parameter!$C$9*Parameter!$C$19*F344)</f>
        <v>0</v>
      </c>
      <c r="J345" s="159" t="s">
        <v>81</v>
      </c>
      <c r="L345" s="160" t="s">
        <v>79</v>
      </c>
      <c r="M345" s="167">
        <v>43770</v>
      </c>
      <c r="N345" s="168">
        <f t="shared" si="41"/>
        <v>303</v>
      </c>
      <c r="O345" s="161">
        <v>41</v>
      </c>
      <c r="P345" s="115">
        <f t="shared" si="42"/>
        <v>0.83013698630136989</v>
      </c>
      <c r="Q345" s="11"/>
      <c r="R345" s="150">
        <f t="shared" si="43"/>
        <v>43769</v>
      </c>
      <c r="S345" s="157">
        <f>MAX(0,$I$14*O344*Parameter!$C$6*Parameter!$C$5*Parameter!$C$7*Parameter!$C$8*Parameter!$C$9*Parameter!$C$19*P344)</f>
        <v>15.93696265496375</v>
      </c>
      <c r="T345" s="159" t="s">
        <v>81</v>
      </c>
      <c r="X345" s="172"/>
    </row>
    <row r="346" spans="2:24">
      <c r="B346" s="176" t="s">
        <v>79</v>
      </c>
      <c r="C346" s="193">
        <v>43469</v>
      </c>
      <c r="D346" s="168">
        <f t="shared" si="38"/>
        <v>2</v>
      </c>
      <c r="E346" s="161">
        <v>298</v>
      </c>
      <c r="F346" s="115">
        <f t="shared" si="39"/>
        <v>5.4794520547945206E-3</v>
      </c>
      <c r="H346" s="150">
        <f t="shared" si="40"/>
        <v>43468</v>
      </c>
      <c r="I346" s="157">
        <f>MAX(0,$I$14*E345*Parameter!$C$6*Parameter!$C$5*Parameter!$C$7*Parameter!$C$8*Parameter!$C$9*Parameter!$C$19*F345)</f>
        <v>0.40174355763420688</v>
      </c>
      <c r="J346" s="159" t="s">
        <v>81</v>
      </c>
      <c r="L346" s="259" t="s">
        <v>88</v>
      </c>
      <c r="M346" s="259"/>
      <c r="N346" s="259"/>
      <c r="O346" s="260">
        <f>SUM(O335:O345)</f>
        <v>1491</v>
      </c>
      <c r="P346" s="261"/>
      <c r="Q346" s="11"/>
      <c r="R346" s="150">
        <f t="shared" si="43"/>
        <v>43770</v>
      </c>
      <c r="S346" s="157">
        <f>MAX(0,$I$14*O345*Parameter!$C$6*Parameter!$C$5*Parameter!$C$7*Parameter!$C$8*Parameter!$C$9*Parameter!$C$19*P345)</f>
        <v>21.147712781736239</v>
      </c>
      <c r="T346" s="159" t="s">
        <v>81</v>
      </c>
      <c r="V346" s="162"/>
      <c r="W346" s="113"/>
      <c r="X346" s="179"/>
    </row>
    <row r="347" spans="2:24">
      <c r="B347" s="176" t="s">
        <v>79</v>
      </c>
      <c r="C347" s="193">
        <v>43470</v>
      </c>
      <c r="D347" s="168">
        <f t="shared" si="38"/>
        <v>3</v>
      </c>
      <c r="E347" s="161">
        <v>87</v>
      </c>
      <c r="F347" s="115">
        <f t="shared" si="39"/>
        <v>8.21917808219178E-3</v>
      </c>
      <c r="H347" s="150">
        <f t="shared" si="40"/>
        <v>43469</v>
      </c>
      <c r="I347" s="157">
        <f>MAX(0,$I$14*E346*Parameter!$C$6*Parameter!$C$5*Parameter!$C$7*Parameter!$C$8*Parameter!$C$9*Parameter!$C$19*F346)</f>
        <v>1.0145727133474038</v>
      </c>
      <c r="J347" s="159" t="s">
        <v>81</v>
      </c>
      <c r="L347" s="259"/>
      <c r="M347" s="259"/>
      <c r="N347" s="259"/>
      <c r="O347" s="260"/>
      <c r="P347" s="261"/>
      <c r="Q347" s="11"/>
      <c r="R347" s="152" t="s">
        <v>89</v>
      </c>
      <c r="S347" s="169">
        <f>SUM(S336:S346)</f>
        <v>726.00848695416266</v>
      </c>
      <c r="T347" s="159" t="s">
        <v>81</v>
      </c>
      <c r="V347" s="162"/>
      <c r="W347" s="113"/>
      <c r="X347" s="179"/>
    </row>
    <row r="348" spans="2:24">
      <c r="B348" s="176" t="s">
        <v>79</v>
      </c>
      <c r="C348" s="193">
        <v>43471</v>
      </c>
      <c r="D348" s="168">
        <f t="shared" si="38"/>
        <v>4</v>
      </c>
      <c r="E348" s="161">
        <v>168</v>
      </c>
      <c r="F348" s="115">
        <f t="shared" si="39"/>
        <v>1.0958904109589041E-2</v>
      </c>
      <c r="H348" s="150">
        <f t="shared" si="40"/>
        <v>43470</v>
      </c>
      <c r="I348" s="157">
        <f>MAX(0,$I$14*E347*Parameter!$C$6*Parameter!$C$5*Parameter!$C$7*Parameter!$C$8*Parameter!$C$9*Parameter!$C$19*F347)</f>
        <v>0.44430113789206782</v>
      </c>
      <c r="J348" s="159" t="s">
        <v>81</v>
      </c>
      <c r="L348" s="162"/>
      <c r="M348" s="194"/>
      <c r="N348" s="195"/>
      <c r="O348" s="113"/>
      <c r="P348" s="114"/>
      <c r="Q348" s="11"/>
      <c r="R348" s="196"/>
      <c r="S348" s="197"/>
      <c r="T348" s="198"/>
      <c r="V348" s="162"/>
      <c r="W348" s="113"/>
      <c r="X348" s="179"/>
    </row>
    <row r="349" spans="2:24">
      <c r="B349" s="176" t="s">
        <v>79</v>
      </c>
      <c r="C349" s="193">
        <v>43473</v>
      </c>
      <c r="D349" s="168">
        <f t="shared" si="38"/>
        <v>6</v>
      </c>
      <c r="E349" s="161">
        <v>95</v>
      </c>
      <c r="F349" s="115">
        <f t="shared" si="39"/>
        <v>1.643835616438356E-2</v>
      </c>
      <c r="H349" s="150">
        <f t="shared" si="40"/>
        <v>43471</v>
      </c>
      <c r="I349" s="157">
        <f>MAX(0,$I$14*E348*Parameter!$C$6*Parameter!$C$5*Parameter!$C$7*Parameter!$C$8*Parameter!$C$9*Parameter!$C$19*F348)</f>
        <v>1.1439477573313008</v>
      </c>
      <c r="J349" s="159" t="s">
        <v>81</v>
      </c>
      <c r="L349" s="162"/>
      <c r="M349" s="194"/>
      <c r="N349" s="195"/>
      <c r="O349" s="113"/>
      <c r="P349" s="114"/>
      <c r="Q349" s="11"/>
      <c r="R349" s="196"/>
      <c r="S349" s="197"/>
      <c r="T349" s="198"/>
      <c r="V349" s="162"/>
      <c r="W349" s="113"/>
      <c r="X349" s="179"/>
    </row>
    <row r="350" spans="2:24">
      <c r="B350" s="176" t="s">
        <v>79</v>
      </c>
      <c r="C350" s="193">
        <v>43474</v>
      </c>
      <c r="D350" s="168">
        <f t="shared" si="38"/>
        <v>7</v>
      </c>
      <c r="E350" s="161">
        <v>326</v>
      </c>
      <c r="F350" s="115">
        <f t="shared" si="39"/>
        <v>1.9178082191780823E-2</v>
      </c>
      <c r="H350" s="150">
        <f t="shared" si="40"/>
        <v>43473</v>
      </c>
      <c r="I350" s="157">
        <f>MAX(0,$I$14*E349*Parameter!$C$6*Parameter!$C$5*Parameter!$C$7*Parameter!$C$8*Parameter!$C$9*Parameter!$C$19*F349)</f>
        <v>0.97031282987922851</v>
      </c>
      <c r="J350" s="159" t="s">
        <v>81</v>
      </c>
      <c r="L350" s="162"/>
      <c r="M350" s="194"/>
      <c r="N350" s="195"/>
      <c r="O350" s="113"/>
      <c r="P350" s="114"/>
      <c r="Q350" s="11"/>
      <c r="R350" s="196"/>
      <c r="S350" s="197"/>
      <c r="T350" s="198"/>
      <c r="V350" s="162"/>
      <c r="W350" s="113"/>
      <c r="X350" s="179"/>
    </row>
    <row r="351" spans="2:24">
      <c r="B351" s="176" t="s">
        <v>79</v>
      </c>
      <c r="C351" s="193">
        <v>43476</v>
      </c>
      <c r="D351" s="168">
        <f t="shared" si="38"/>
        <v>9</v>
      </c>
      <c r="E351" s="161">
        <v>257</v>
      </c>
      <c r="F351" s="115">
        <f t="shared" si="39"/>
        <v>2.4657534246575342E-2</v>
      </c>
      <c r="H351" s="150">
        <f t="shared" si="40"/>
        <v>43474</v>
      </c>
      <c r="I351" s="157">
        <f>MAX(0,$I$14*E350*Parameter!$C$6*Parameter!$C$5*Parameter!$C$7*Parameter!$C$8*Parameter!$C$9*Parameter!$C$19*F350)</f>
        <v>3.8846559259375435</v>
      </c>
      <c r="J351" s="159" t="s">
        <v>81</v>
      </c>
      <c r="L351" s="162"/>
      <c r="M351" s="194"/>
      <c r="N351" s="195"/>
      <c r="O351" s="113"/>
      <c r="P351" s="114"/>
      <c r="Q351" s="11"/>
      <c r="R351" s="196"/>
      <c r="S351" s="197"/>
      <c r="T351" s="198"/>
      <c r="V351" s="162"/>
      <c r="W351" s="113"/>
      <c r="X351" s="179"/>
    </row>
    <row r="352" spans="2:24">
      <c r="B352" s="176" t="s">
        <v>79</v>
      </c>
      <c r="C352" s="193">
        <v>43478</v>
      </c>
      <c r="D352" s="168">
        <f t="shared" si="38"/>
        <v>11</v>
      </c>
      <c r="E352" s="161">
        <v>46</v>
      </c>
      <c r="F352" s="115">
        <f t="shared" si="39"/>
        <v>3.0136986301369864E-2</v>
      </c>
      <c r="H352" s="150">
        <f t="shared" si="40"/>
        <v>43476</v>
      </c>
      <c r="I352" s="157">
        <f>MAX(0,$I$14*E351*Parameter!$C$6*Parameter!$C$5*Parameter!$C$7*Parameter!$C$8*Parameter!$C$9*Parameter!$C$19*F351)</f>
        <v>3.93742732545729</v>
      </c>
      <c r="J352" s="159" t="s">
        <v>81</v>
      </c>
      <c r="L352" s="162"/>
      <c r="M352" s="194"/>
      <c r="N352" s="195"/>
      <c r="O352" s="113"/>
      <c r="P352" s="114"/>
      <c r="Q352" s="11"/>
      <c r="R352" s="196"/>
      <c r="S352" s="197"/>
      <c r="T352" s="198"/>
      <c r="V352" s="162"/>
      <c r="W352" s="113"/>
      <c r="X352" s="179"/>
    </row>
    <row r="353" spans="2:24">
      <c r="B353" s="176" t="s">
        <v>79</v>
      </c>
      <c r="C353" s="193">
        <v>43479</v>
      </c>
      <c r="D353" s="168">
        <f t="shared" si="38"/>
        <v>12</v>
      </c>
      <c r="E353" s="161">
        <v>332</v>
      </c>
      <c r="F353" s="115">
        <f t="shared" si="39"/>
        <v>3.287671232876712E-2</v>
      </c>
      <c r="H353" s="150">
        <f t="shared" si="40"/>
        <v>43478</v>
      </c>
      <c r="I353" s="157">
        <f>MAX(0,$I$14*E352*Parameter!$C$6*Parameter!$C$5*Parameter!$C$7*Parameter!$C$8*Parameter!$C$9*Parameter!$C$19*F352)</f>
        <v>0.86136542441910469</v>
      </c>
      <c r="J353" s="159" t="s">
        <v>81</v>
      </c>
      <c r="L353" s="162"/>
      <c r="M353" s="194"/>
      <c r="N353" s="195"/>
      <c r="O353" s="113"/>
      <c r="P353" s="114"/>
      <c r="Q353" s="11"/>
      <c r="R353" s="196"/>
      <c r="S353" s="197"/>
      <c r="T353" s="198"/>
      <c r="V353" s="162"/>
      <c r="W353" s="113"/>
      <c r="X353" s="179"/>
    </row>
    <row r="354" spans="2:24">
      <c r="B354" s="176" t="s">
        <v>79</v>
      </c>
      <c r="C354" s="193">
        <v>43480</v>
      </c>
      <c r="D354" s="168">
        <f t="shared" si="38"/>
        <v>13</v>
      </c>
      <c r="E354" s="161">
        <v>294</v>
      </c>
      <c r="F354" s="115">
        <f t="shared" si="39"/>
        <v>3.5616438356164383E-2</v>
      </c>
      <c r="H354" s="150">
        <f t="shared" si="40"/>
        <v>43479</v>
      </c>
      <c r="I354" s="157">
        <f>MAX(0,$I$14*E353*Parameter!$C$6*Parameter!$C$5*Parameter!$C$7*Parameter!$C$8*Parameter!$C$9*Parameter!$C$19*F353)</f>
        <v>6.7819759898927119</v>
      </c>
      <c r="J354" s="159" t="s">
        <v>81</v>
      </c>
      <c r="L354" s="162"/>
      <c r="M354" s="194"/>
      <c r="N354" s="195"/>
      <c r="O354" s="113"/>
      <c r="P354" s="114"/>
      <c r="Q354" s="11"/>
      <c r="R354" s="196"/>
      <c r="S354" s="197"/>
      <c r="T354" s="198"/>
      <c r="V354" s="162"/>
      <c r="W354" s="113"/>
      <c r="X354" s="179"/>
    </row>
    <row r="355" spans="2:24">
      <c r="B355" s="176" t="s">
        <v>79</v>
      </c>
      <c r="C355" s="193">
        <v>43482</v>
      </c>
      <c r="D355" s="168">
        <f t="shared" si="38"/>
        <v>15</v>
      </c>
      <c r="E355" s="161">
        <v>378</v>
      </c>
      <c r="F355" s="115">
        <f t="shared" si="39"/>
        <v>4.1095890410958902E-2</v>
      </c>
      <c r="H355" s="150">
        <f t="shared" si="40"/>
        <v>43480</v>
      </c>
      <c r="I355" s="157">
        <f>MAX(0,$I$14*E354*Parameter!$C$6*Parameter!$C$5*Parameter!$C$7*Parameter!$C$8*Parameter!$C$9*Parameter!$C$19*F354)</f>
        <v>6.5062028698217755</v>
      </c>
      <c r="J355" s="159" t="s">
        <v>81</v>
      </c>
      <c r="L355" s="162"/>
      <c r="M355" s="194"/>
      <c r="N355" s="195"/>
      <c r="O355" s="113"/>
      <c r="P355" s="114"/>
      <c r="Q355" s="11"/>
      <c r="R355" s="196"/>
      <c r="S355" s="197"/>
      <c r="T355" s="198"/>
      <c r="V355" s="162"/>
      <c r="W355" s="113"/>
      <c r="X355" s="179"/>
    </row>
    <row r="356" spans="2:24">
      <c r="B356" s="176" t="s">
        <v>79</v>
      </c>
      <c r="C356" s="193">
        <v>43484</v>
      </c>
      <c r="D356" s="168">
        <f t="shared" si="38"/>
        <v>17</v>
      </c>
      <c r="E356" s="161">
        <v>166</v>
      </c>
      <c r="F356" s="115">
        <f t="shared" si="39"/>
        <v>4.6575342465753428E-2</v>
      </c>
      <c r="H356" s="150">
        <f t="shared" si="40"/>
        <v>43482</v>
      </c>
      <c r="I356" s="157">
        <f>MAX(0,$I$14*E355*Parameter!$C$6*Parameter!$C$5*Parameter!$C$7*Parameter!$C$8*Parameter!$C$9*Parameter!$C$19*F355)</f>
        <v>9.6520592024828531</v>
      </c>
      <c r="J356" s="159" t="s">
        <v>81</v>
      </c>
      <c r="L356" s="162"/>
      <c r="M356" s="194"/>
      <c r="N356" s="195"/>
      <c r="O356" s="113"/>
      <c r="P356" s="114"/>
      <c r="Q356" s="11"/>
      <c r="R356" s="196"/>
      <c r="S356" s="197"/>
      <c r="T356" s="198"/>
      <c r="V356" s="162"/>
      <c r="W356" s="113"/>
      <c r="X356" s="179"/>
    </row>
    <row r="357" spans="2:24">
      <c r="B357" s="176" t="s">
        <v>79</v>
      </c>
      <c r="C357" s="193">
        <v>43486</v>
      </c>
      <c r="D357" s="168">
        <f t="shared" si="38"/>
        <v>19</v>
      </c>
      <c r="E357" s="161">
        <v>120</v>
      </c>
      <c r="F357" s="115">
        <f t="shared" si="39"/>
        <v>5.2054794520547946E-2</v>
      </c>
      <c r="H357" s="150">
        <f t="shared" si="40"/>
        <v>43484</v>
      </c>
      <c r="I357" s="157">
        <f>MAX(0,$I$14*E356*Parameter!$C$6*Parameter!$C$5*Parameter!$C$7*Parameter!$C$8*Parameter!$C$9*Parameter!$C$19*F356)</f>
        <v>4.803899659507338</v>
      </c>
      <c r="J357" s="159" t="s">
        <v>81</v>
      </c>
      <c r="L357" s="162"/>
      <c r="M357" s="194"/>
      <c r="N357" s="195"/>
      <c r="O357" s="113"/>
      <c r="P357" s="114"/>
      <c r="Q357" s="11"/>
      <c r="R357" s="196"/>
      <c r="S357" s="197"/>
      <c r="T357" s="198"/>
      <c r="V357" s="162"/>
      <c r="W357" s="113"/>
      <c r="X357" s="179"/>
    </row>
    <row r="358" spans="2:24">
      <c r="B358" s="176" t="s">
        <v>79</v>
      </c>
      <c r="C358" s="193">
        <v>43487</v>
      </c>
      <c r="D358" s="168">
        <f t="shared" si="38"/>
        <v>20</v>
      </c>
      <c r="E358" s="161">
        <v>163</v>
      </c>
      <c r="F358" s="115">
        <f t="shared" si="39"/>
        <v>5.4794520547945202E-2</v>
      </c>
      <c r="H358" s="150">
        <f t="shared" si="40"/>
        <v>43486</v>
      </c>
      <c r="I358" s="157">
        <f>MAX(0,$I$14*E357*Parameter!$C$6*Parameter!$C$5*Parameter!$C$7*Parameter!$C$8*Parameter!$C$9*Parameter!$C$19*F357)</f>
        <v>3.8812513195169145</v>
      </c>
      <c r="J358" s="159" t="s">
        <v>81</v>
      </c>
      <c r="L358" s="162"/>
      <c r="M358" s="194"/>
      <c r="N358" s="195"/>
      <c r="O358" s="113"/>
      <c r="P358" s="114"/>
      <c r="Q358" s="11"/>
      <c r="R358" s="196"/>
      <c r="S358" s="197"/>
      <c r="T358" s="198"/>
      <c r="V358" s="162"/>
      <c r="W358" s="113"/>
      <c r="X358" s="179"/>
    </row>
    <row r="359" spans="2:24">
      <c r="B359" s="176" t="s">
        <v>79</v>
      </c>
      <c r="C359" s="193">
        <v>43488</v>
      </c>
      <c r="D359" s="168">
        <f t="shared" si="38"/>
        <v>21</v>
      </c>
      <c r="E359" s="161">
        <v>251</v>
      </c>
      <c r="F359" s="115">
        <f t="shared" si="39"/>
        <v>5.7534246575342465E-2</v>
      </c>
      <c r="H359" s="150">
        <f t="shared" si="40"/>
        <v>43487</v>
      </c>
      <c r="I359" s="157">
        <f>MAX(0,$I$14*E358*Parameter!$C$6*Parameter!$C$5*Parameter!$C$7*Parameter!$C$8*Parameter!$C$9*Parameter!$C$19*F358)</f>
        <v>5.5495084656250615</v>
      </c>
      <c r="J359" s="159" t="s">
        <v>81</v>
      </c>
      <c r="L359" s="162"/>
      <c r="M359" s="194"/>
      <c r="N359" s="195"/>
      <c r="O359" s="113"/>
      <c r="P359" s="114"/>
      <c r="Q359" s="11"/>
      <c r="R359" s="196"/>
      <c r="S359" s="197"/>
      <c r="T359" s="198"/>
      <c r="V359" s="162"/>
      <c r="W359" s="113"/>
      <c r="X359" s="179"/>
    </row>
    <row r="360" spans="2:24">
      <c r="B360" s="176" t="s">
        <v>79</v>
      </c>
      <c r="C360" s="193">
        <v>43491</v>
      </c>
      <c r="D360" s="168">
        <f t="shared" si="38"/>
        <v>24</v>
      </c>
      <c r="E360" s="161">
        <v>343</v>
      </c>
      <c r="F360" s="115">
        <f t="shared" si="39"/>
        <v>6.575342465753424E-2</v>
      </c>
      <c r="H360" s="150">
        <f t="shared" si="40"/>
        <v>43488</v>
      </c>
      <c r="I360" s="157">
        <f>MAX(0,$I$14*E359*Parameter!$C$6*Parameter!$C$5*Parameter!$C$7*Parameter!$C$8*Parameter!$C$9*Parameter!$C$19*F359)</f>
        <v>8.9728402215673935</v>
      </c>
      <c r="J360" s="159" t="s">
        <v>81</v>
      </c>
      <c r="L360" s="162"/>
      <c r="M360" s="194"/>
      <c r="N360" s="195"/>
      <c r="O360" s="113"/>
      <c r="P360" s="114"/>
      <c r="Q360" s="11"/>
      <c r="R360" s="196"/>
      <c r="S360" s="197"/>
      <c r="T360" s="198"/>
      <c r="V360" s="162"/>
      <c r="W360" s="113"/>
      <c r="X360" s="179"/>
    </row>
    <row r="361" spans="2:24">
      <c r="B361" s="176" t="s">
        <v>79</v>
      </c>
      <c r="C361" s="193">
        <v>43492</v>
      </c>
      <c r="D361" s="168">
        <f t="shared" si="38"/>
        <v>25</v>
      </c>
      <c r="E361" s="161">
        <v>62</v>
      </c>
      <c r="F361" s="115">
        <f t="shared" si="39"/>
        <v>6.8493150684931503E-2</v>
      </c>
      <c r="H361" s="150">
        <f t="shared" si="40"/>
        <v>43491</v>
      </c>
      <c r="I361" s="157">
        <f>MAX(0,$I$14*E360*Parameter!$C$6*Parameter!$C$5*Parameter!$C$7*Parameter!$C$8*Parameter!$C$9*Parameter!$C$19*F360)</f>
        <v>14.013360027308439</v>
      </c>
      <c r="J361" s="159" t="s">
        <v>81</v>
      </c>
      <c r="L361" s="162"/>
      <c r="M361" s="239"/>
      <c r="N361" s="195"/>
      <c r="O361" s="113"/>
      <c r="P361" s="114"/>
      <c r="Q361" s="11"/>
      <c r="R361" s="196"/>
      <c r="S361" s="197"/>
      <c r="T361" s="198"/>
      <c r="V361" s="162"/>
      <c r="W361" s="113"/>
      <c r="X361" s="179"/>
    </row>
    <row r="362" spans="2:24">
      <c r="B362" s="176" t="s">
        <v>79</v>
      </c>
      <c r="C362" s="193">
        <v>43493</v>
      </c>
      <c r="D362" s="168">
        <f t="shared" si="38"/>
        <v>26</v>
      </c>
      <c r="E362" s="161">
        <v>439</v>
      </c>
      <c r="F362" s="115">
        <f t="shared" si="39"/>
        <v>7.1232876712328766E-2</v>
      </c>
      <c r="H362" s="150">
        <f t="shared" si="40"/>
        <v>43492</v>
      </c>
      <c r="I362" s="157">
        <f>MAX(0,$I$14*E361*Parameter!$C$6*Parameter!$C$5*Parameter!$C$7*Parameter!$C$8*Parameter!$C$9*Parameter!$C$19*F361)</f>
        <v>2.6385699759873757</v>
      </c>
      <c r="J362" s="159" t="s">
        <v>81</v>
      </c>
      <c r="Q362" s="11"/>
      <c r="R362" s="196"/>
      <c r="S362" s="197"/>
      <c r="T362" s="198"/>
      <c r="V362" s="162"/>
      <c r="W362" s="113"/>
      <c r="X362" s="179"/>
    </row>
    <row r="363" spans="2:24">
      <c r="B363" s="176" t="s">
        <v>79</v>
      </c>
      <c r="C363" s="193">
        <v>43494</v>
      </c>
      <c r="D363" s="168">
        <f t="shared" si="38"/>
        <v>27</v>
      </c>
      <c r="E363" s="161">
        <v>292</v>
      </c>
      <c r="F363" s="115">
        <f t="shared" si="39"/>
        <v>7.3972602739726029E-2</v>
      </c>
      <c r="H363" s="150">
        <f t="shared" si="40"/>
        <v>43493</v>
      </c>
      <c r="I363" s="157">
        <f>MAX(0,$I$14*E362*Parameter!$C$6*Parameter!$C$5*Parameter!$C$7*Parameter!$C$8*Parameter!$C$9*Parameter!$C$19*F362)</f>
        <v>19.430088842528967</v>
      </c>
      <c r="J363" s="159" t="s">
        <v>81</v>
      </c>
      <c r="X363" s="172"/>
    </row>
    <row r="364" spans="2:24">
      <c r="B364" s="176" t="s">
        <v>79</v>
      </c>
      <c r="C364" s="193">
        <v>43495</v>
      </c>
      <c r="D364" s="168">
        <f t="shared" si="38"/>
        <v>28</v>
      </c>
      <c r="E364" s="161">
        <v>47</v>
      </c>
      <c r="F364" s="115">
        <f t="shared" si="39"/>
        <v>7.6712328767123292E-2</v>
      </c>
      <c r="H364" s="150">
        <f t="shared" si="40"/>
        <v>43494</v>
      </c>
      <c r="I364" s="157">
        <f>MAX(0,$I$14*E363*Parameter!$C$6*Parameter!$C$5*Parameter!$C$7*Parameter!$C$8*Parameter!$C$9*Parameter!$C$19*F363)</f>
        <v>13.420958510119014</v>
      </c>
      <c r="J364" s="159" t="s">
        <v>81</v>
      </c>
      <c r="L364" s="162"/>
      <c r="M364" s="113"/>
      <c r="N364" s="163"/>
      <c r="X364" s="172"/>
    </row>
    <row r="365" spans="2:24">
      <c r="B365" s="176" t="s">
        <v>79</v>
      </c>
      <c r="C365" s="193">
        <v>43496</v>
      </c>
      <c r="D365" s="168">
        <f t="shared" si="38"/>
        <v>29</v>
      </c>
      <c r="E365" s="161">
        <v>152</v>
      </c>
      <c r="F365" s="115">
        <f t="shared" si="39"/>
        <v>7.9452054794520555E-2</v>
      </c>
      <c r="H365" s="150">
        <f t="shared" si="40"/>
        <v>43495</v>
      </c>
      <c r="I365" s="157">
        <f>MAX(0,$I$14*E364*Parameter!$C$6*Parameter!$C$5*Parameter!$C$7*Parameter!$C$8*Parameter!$C$9*Parameter!$C$19*F364)</f>
        <v>2.2402310247737978</v>
      </c>
      <c r="J365" s="159" t="s">
        <v>81</v>
      </c>
      <c r="L365" s="162"/>
      <c r="M365" s="113"/>
      <c r="N365" s="163"/>
      <c r="X365" s="172"/>
    </row>
    <row r="366" spans="2:24">
      <c r="B366" s="176" t="s">
        <v>79</v>
      </c>
      <c r="C366" s="193">
        <v>43497</v>
      </c>
      <c r="D366" s="168">
        <f t="shared" si="38"/>
        <v>30</v>
      </c>
      <c r="E366" s="161">
        <v>283</v>
      </c>
      <c r="F366" s="115">
        <f t="shared" si="39"/>
        <v>8.2191780821917804E-2</v>
      </c>
      <c r="H366" s="150">
        <f t="shared" si="40"/>
        <v>43496</v>
      </c>
      <c r="I366" s="157">
        <f>MAX(0,$I$14*E365*Parameter!$C$6*Parameter!$C$5*Parameter!$C$7*Parameter!$C$8*Parameter!$C$9*Parameter!$C$19*F365)</f>
        <v>7.503752551066035</v>
      </c>
      <c r="J366" s="159" t="s">
        <v>81</v>
      </c>
      <c r="L366" s="162"/>
      <c r="M366" s="113"/>
      <c r="N366" s="163"/>
      <c r="X366" s="172"/>
    </row>
    <row r="367" spans="2:24">
      <c r="B367" s="176" t="s">
        <v>79</v>
      </c>
      <c r="C367" s="193">
        <v>43498</v>
      </c>
      <c r="D367" s="168">
        <f t="shared" si="38"/>
        <v>31</v>
      </c>
      <c r="E367" s="161">
        <v>91</v>
      </c>
      <c r="F367" s="115">
        <f t="shared" si="39"/>
        <v>8.4931506849315067E-2</v>
      </c>
      <c r="H367" s="150">
        <f t="shared" si="40"/>
        <v>43497</v>
      </c>
      <c r="I367" s="157">
        <f>MAX(0,$I$14*E366*Parameter!$C$6*Parameter!$C$5*Parameter!$C$7*Parameter!$C$8*Parameter!$C$9*Parameter!$C$19*F366)</f>
        <v>14.452554255569558</v>
      </c>
      <c r="J367" s="159" t="s">
        <v>81</v>
      </c>
      <c r="L367" s="162"/>
      <c r="M367" s="113"/>
      <c r="N367" s="163"/>
      <c r="X367" s="172"/>
    </row>
    <row r="368" spans="2:24">
      <c r="B368" s="176" t="s">
        <v>79</v>
      </c>
      <c r="C368" s="193">
        <v>43499</v>
      </c>
      <c r="D368" s="168">
        <f t="shared" si="38"/>
        <v>32</v>
      </c>
      <c r="E368" s="161">
        <v>394</v>
      </c>
      <c r="F368" s="115">
        <f t="shared" si="39"/>
        <v>8.7671232876712329E-2</v>
      </c>
      <c r="H368" s="150">
        <f t="shared" si="40"/>
        <v>43498</v>
      </c>
      <c r="I368" s="157">
        <f>MAX(0,$I$14*E367*Parameter!$C$6*Parameter!$C$5*Parameter!$C$7*Parameter!$C$8*Parameter!$C$9*Parameter!$C$19*F367)</f>
        <v>4.8021973562970244</v>
      </c>
      <c r="J368" s="159" t="s">
        <v>81</v>
      </c>
      <c r="L368" s="162"/>
      <c r="M368" s="113"/>
      <c r="N368" s="163"/>
      <c r="X368" s="172"/>
    </row>
    <row r="369" spans="2:24">
      <c r="B369" s="176" t="s">
        <v>79</v>
      </c>
      <c r="C369" s="193">
        <v>43500</v>
      </c>
      <c r="D369" s="168">
        <f t="shared" si="38"/>
        <v>33</v>
      </c>
      <c r="E369" s="161">
        <v>248</v>
      </c>
      <c r="F369" s="115">
        <f t="shared" si="39"/>
        <v>9.0410958904109592E-2</v>
      </c>
      <c r="H369" s="150">
        <f t="shared" si="40"/>
        <v>43499</v>
      </c>
      <c r="I369" s="157">
        <f>MAX(0,$I$14*E368*Parameter!$C$6*Parameter!$C$5*Parameter!$C$7*Parameter!$C$8*Parameter!$C$9*Parameter!$C$19*F368)</f>
        <v>21.462638875644409</v>
      </c>
      <c r="J369" s="159" t="s">
        <v>81</v>
      </c>
      <c r="L369" s="162"/>
      <c r="M369" s="113"/>
      <c r="N369" s="163"/>
      <c r="X369" s="172"/>
    </row>
    <row r="370" spans="2:24">
      <c r="B370" s="176" t="s">
        <v>79</v>
      </c>
      <c r="C370" s="193">
        <v>43502</v>
      </c>
      <c r="D370" s="168">
        <f t="shared" si="38"/>
        <v>35</v>
      </c>
      <c r="E370" s="161">
        <v>108</v>
      </c>
      <c r="F370" s="115">
        <f t="shared" si="39"/>
        <v>9.5890410958904104E-2</v>
      </c>
      <c r="H370" s="150">
        <f t="shared" si="40"/>
        <v>43500</v>
      </c>
      <c r="I370" s="157">
        <f>MAX(0,$I$14*E369*Parameter!$C$6*Parameter!$C$5*Parameter!$C$7*Parameter!$C$8*Parameter!$C$9*Parameter!$C$19*F369)</f>
        <v>13.931649473213344</v>
      </c>
      <c r="J370" s="159" t="s">
        <v>81</v>
      </c>
      <c r="L370" s="162"/>
      <c r="M370" s="113"/>
      <c r="N370" s="163"/>
      <c r="X370" s="172"/>
    </row>
    <row r="371" spans="2:24">
      <c r="B371" s="176" t="s">
        <v>79</v>
      </c>
      <c r="C371" s="193">
        <v>43531</v>
      </c>
      <c r="D371" s="168">
        <f t="shared" si="38"/>
        <v>64</v>
      </c>
      <c r="E371" s="161">
        <v>117</v>
      </c>
      <c r="F371" s="115">
        <f t="shared" si="39"/>
        <v>0.17534246575342466</v>
      </c>
      <c r="H371" s="150">
        <f t="shared" si="40"/>
        <v>43502</v>
      </c>
      <c r="I371" s="157">
        <f>MAX(0,$I$14*E370*Parameter!$C$6*Parameter!$C$5*Parameter!$C$7*Parameter!$C$8*Parameter!$C$9*Parameter!$C$19*F370)</f>
        <v>6.434706134988569</v>
      </c>
      <c r="J371" s="159" t="s">
        <v>81</v>
      </c>
      <c r="L371" s="162"/>
      <c r="M371" s="113"/>
      <c r="N371" s="163"/>
      <c r="X371" s="172"/>
    </row>
    <row r="372" spans="2:24">
      <c r="B372" s="176" t="s">
        <v>79</v>
      </c>
      <c r="C372" s="193">
        <v>43532</v>
      </c>
      <c r="D372" s="168">
        <f t="shared" si="38"/>
        <v>65</v>
      </c>
      <c r="E372" s="161">
        <v>100</v>
      </c>
      <c r="F372" s="115">
        <f t="shared" si="39"/>
        <v>0.17808219178082191</v>
      </c>
      <c r="H372" s="150">
        <f t="shared" si="40"/>
        <v>43531</v>
      </c>
      <c r="I372" s="157">
        <f>MAX(0,$I$14*E371*Parameter!$C$6*Parameter!$C$5*Parameter!$C$7*Parameter!$C$8*Parameter!$C$9*Parameter!$C$19*F371)</f>
        <v>12.746846438834497</v>
      </c>
      <c r="J372" s="159" t="s">
        <v>81</v>
      </c>
      <c r="L372" s="162"/>
      <c r="M372" s="113"/>
      <c r="N372" s="163"/>
      <c r="X372" s="172"/>
    </row>
    <row r="373" spans="2:24">
      <c r="B373" s="176" t="s">
        <v>79</v>
      </c>
      <c r="C373" s="193">
        <v>43533</v>
      </c>
      <c r="D373" s="168">
        <f t="shared" si="38"/>
        <v>66</v>
      </c>
      <c r="E373" s="161">
        <v>117</v>
      </c>
      <c r="F373" s="115">
        <f t="shared" si="39"/>
        <v>0.18082191780821918</v>
      </c>
      <c r="H373" s="150">
        <f t="shared" si="40"/>
        <v>43532</v>
      </c>
      <c r="I373" s="157">
        <f>MAX(0,$I$14*E372*Parameter!$C$6*Parameter!$C$5*Parameter!$C$7*Parameter!$C$8*Parameter!$C$9*Parameter!$C$19*F372)</f>
        <v>11.064970867043835</v>
      </c>
      <c r="J373" s="159" t="s">
        <v>81</v>
      </c>
      <c r="L373" s="162"/>
      <c r="M373" s="113"/>
      <c r="N373" s="163"/>
      <c r="X373" s="172"/>
    </row>
    <row r="374" spans="2:24">
      <c r="B374" s="176" t="s">
        <v>79</v>
      </c>
      <c r="C374" s="193">
        <v>43534</v>
      </c>
      <c r="D374" s="168">
        <f t="shared" si="38"/>
        <v>67</v>
      </c>
      <c r="E374" s="161">
        <v>578</v>
      </c>
      <c r="F374" s="115">
        <f t="shared" si="39"/>
        <v>0.18356164383561643</v>
      </c>
      <c r="H374" s="150">
        <f t="shared" si="40"/>
        <v>43533</v>
      </c>
      <c r="I374" s="157">
        <f>MAX(0,$I$14*E373*Parameter!$C$6*Parameter!$C$5*Parameter!$C$7*Parameter!$C$8*Parameter!$C$9*Parameter!$C$19*F373)</f>
        <v>13.145185390048077</v>
      </c>
      <c r="J374" s="159" t="s">
        <v>81</v>
      </c>
      <c r="L374" s="162"/>
      <c r="M374" s="113"/>
      <c r="N374" s="163"/>
      <c r="X374" s="172"/>
    </row>
    <row r="375" spans="2:24">
      <c r="B375" s="176" t="s">
        <v>79</v>
      </c>
      <c r="C375" s="193">
        <v>43535</v>
      </c>
      <c r="D375" s="168">
        <f t="shared" si="38"/>
        <v>68</v>
      </c>
      <c r="E375" s="161">
        <v>139</v>
      </c>
      <c r="F375" s="115">
        <f t="shared" si="39"/>
        <v>0.18630136986301371</v>
      </c>
      <c r="H375" s="150">
        <f t="shared" si="40"/>
        <v>43534</v>
      </c>
      <c r="I375" s="157">
        <f>MAX(0,$I$14*E374*Parameter!$C$6*Parameter!$C$5*Parameter!$C$7*Parameter!$C$8*Parameter!$C$9*Parameter!$C$19*F374)</f>
        <v>65.92339412263685</v>
      </c>
      <c r="J375" s="159" t="s">
        <v>81</v>
      </c>
      <c r="L375" s="162"/>
      <c r="M375" s="113"/>
      <c r="N375" s="163"/>
      <c r="X375" s="172"/>
    </row>
    <row r="376" spans="2:24">
      <c r="B376" s="176" t="s">
        <v>79</v>
      </c>
      <c r="C376" s="193">
        <v>43536</v>
      </c>
      <c r="D376" s="168">
        <f t="shared" si="38"/>
        <v>69</v>
      </c>
      <c r="E376" s="161">
        <v>249</v>
      </c>
      <c r="F376" s="115">
        <f t="shared" si="39"/>
        <v>0.18904109589041096</v>
      </c>
      <c r="H376" s="150">
        <f t="shared" si="40"/>
        <v>43535</v>
      </c>
      <c r="I376" s="157">
        <f>MAX(0,$I$14*E375*Parameter!$C$6*Parameter!$C$5*Parameter!$C$7*Parameter!$C$8*Parameter!$C$9*Parameter!$C$19*F375)</f>
        <v>16.09016994389205</v>
      </c>
      <c r="J376" s="159" t="s">
        <v>81</v>
      </c>
      <c r="L376" s="162"/>
      <c r="M376" s="113"/>
      <c r="N376" s="163"/>
      <c r="X376" s="172"/>
    </row>
    <row r="377" spans="2:24">
      <c r="B377" s="176" t="s">
        <v>79</v>
      </c>
      <c r="C377" s="193">
        <v>43537</v>
      </c>
      <c r="D377" s="168">
        <f t="shared" si="38"/>
        <v>70</v>
      </c>
      <c r="E377" s="161">
        <v>169</v>
      </c>
      <c r="F377" s="115">
        <f t="shared" si="39"/>
        <v>0.19178082191780821</v>
      </c>
      <c r="H377" s="150">
        <f t="shared" si="40"/>
        <v>43536</v>
      </c>
      <c r="I377" s="157">
        <f>MAX(0,$I$14*E376*Parameter!$C$6*Parameter!$C$5*Parameter!$C$7*Parameter!$C$8*Parameter!$C$9*Parameter!$C$19*F376)</f>
        <v>29.247271456412328</v>
      </c>
      <c r="J377" s="159" t="s">
        <v>81</v>
      </c>
      <c r="L377" s="162"/>
      <c r="M377" s="113"/>
      <c r="N377" s="163"/>
      <c r="X377" s="172"/>
    </row>
    <row r="378" spans="2:24">
      <c r="B378" s="176" t="s">
        <v>79</v>
      </c>
      <c r="C378" s="193">
        <v>43538</v>
      </c>
      <c r="D378" s="168">
        <f t="shared" si="38"/>
        <v>71</v>
      </c>
      <c r="E378" s="161">
        <v>174</v>
      </c>
      <c r="F378" s="115">
        <f t="shared" si="39"/>
        <v>0.19452054794520549</v>
      </c>
      <c r="H378" s="150">
        <f t="shared" si="40"/>
        <v>43537</v>
      </c>
      <c r="I378" s="157">
        <f>MAX(0,$I$14*E377*Parameter!$C$6*Parameter!$C$5*Parameter!$C$7*Parameter!$C$8*Parameter!$C$9*Parameter!$C$19*F377)</f>
        <v>20.138246978019776</v>
      </c>
      <c r="J378" s="159" t="s">
        <v>81</v>
      </c>
      <c r="L378" s="162"/>
      <c r="M378" s="113"/>
      <c r="N378" s="163"/>
      <c r="X378" s="172"/>
    </row>
    <row r="379" spans="2:24">
      <c r="B379" s="176" t="s">
        <v>79</v>
      </c>
      <c r="C379" s="193">
        <v>43539</v>
      </c>
      <c r="D379" s="168">
        <f t="shared" si="38"/>
        <v>72</v>
      </c>
      <c r="E379" s="161">
        <v>365</v>
      </c>
      <c r="F379" s="115">
        <f t="shared" si="39"/>
        <v>0.19726027397260273</v>
      </c>
      <c r="H379" s="150">
        <f t="shared" si="40"/>
        <v>43538</v>
      </c>
      <c r="I379" s="157">
        <f>MAX(0,$I$14*E378*Parameter!$C$6*Parameter!$C$5*Parameter!$C$7*Parameter!$C$8*Parameter!$C$9*Parameter!$C$19*F378)</f>
        <v>21.030253860224544</v>
      </c>
      <c r="J379" s="159" t="s">
        <v>81</v>
      </c>
      <c r="L379" s="162"/>
      <c r="M379" s="113"/>
      <c r="N379" s="163"/>
      <c r="X379" s="172"/>
    </row>
    <row r="380" spans="2:24">
      <c r="B380" s="176" t="s">
        <v>79</v>
      </c>
      <c r="C380" s="193">
        <v>43540</v>
      </c>
      <c r="D380" s="168">
        <f t="shared" si="38"/>
        <v>73</v>
      </c>
      <c r="E380" s="161">
        <v>106</v>
      </c>
      <c r="F380" s="115">
        <f t="shared" si="39"/>
        <v>0.2</v>
      </c>
      <c r="H380" s="150">
        <f t="shared" si="40"/>
        <v>43539</v>
      </c>
      <c r="I380" s="157">
        <f>MAX(0,$I$14*E379*Parameter!$C$6*Parameter!$C$5*Parameter!$C$7*Parameter!$C$8*Parameter!$C$9*Parameter!$C$19*F379)</f>
        <v>44.736528367063379</v>
      </c>
      <c r="J380" s="159" t="s">
        <v>81</v>
      </c>
      <c r="L380" s="162"/>
      <c r="M380" s="113"/>
      <c r="N380" s="163"/>
      <c r="X380" s="172"/>
    </row>
    <row r="381" spans="2:24">
      <c r="B381" s="176" t="s">
        <v>79</v>
      </c>
      <c r="C381" s="193">
        <v>43541</v>
      </c>
      <c r="D381" s="168">
        <f t="shared" si="38"/>
        <v>74</v>
      </c>
      <c r="E381" s="161">
        <v>831</v>
      </c>
      <c r="F381" s="115">
        <f t="shared" si="39"/>
        <v>0.20273972602739726</v>
      </c>
      <c r="H381" s="150">
        <f t="shared" si="40"/>
        <v>43540</v>
      </c>
      <c r="I381" s="157">
        <f>MAX(0,$I$14*E380*Parameter!$C$6*Parameter!$C$5*Parameter!$C$7*Parameter!$C$8*Parameter!$C$9*Parameter!$C$19*F380)</f>
        <v>13.172422241413106</v>
      </c>
      <c r="J381" s="159" t="s">
        <v>81</v>
      </c>
      <c r="X381" s="172"/>
    </row>
    <row r="382" spans="2:24">
      <c r="B382" s="176" t="s">
        <v>79</v>
      </c>
      <c r="C382" s="193">
        <v>43542</v>
      </c>
      <c r="D382" s="168">
        <f t="shared" si="38"/>
        <v>75</v>
      </c>
      <c r="E382" s="161">
        <v>516</v>
      </c>
      <c r="F382" s="115">
        <f t="shared" si="39"/>
        <v>0.20547945205479451</v>
      </c>
      <c r="H382" s="150">
        <f t="shared" si="40"/>
        <v>43541</v>
      </c>
      <c r="I382" s="157">
        <f>MAX(0,$I$14*E381*Parameter!$C$6*Parameter!$C$5*Parameter!$C$7*Parameter!$C$8*Parameter!$C$9*Parameter!$C$19*F381)</f>
        <v>104.68143361507592</v>
      </c>
      <c r="J382" s="159" t="s">
        <v>81</v>
      </c>
      <c r="X382" s="172"/>
    </row>
    <row r="383" spans="2:24">
      <c r="B383" s="176" t="s">
        <v>79</v>
      </c>
      <c r="C383" s="193">
        <v>43543</v>
      </c>
      <c r="D383" s="168">
        <f t="shared" si="38"/>
        <v>76</v>
      </c>
      <c r="E383" s="161">
        <v>117</v>
      </c>
      <c r="F383" s="115">
        <f t="shared" si="39"/>
        <v>0.20821917808219179</v>
      </c>
      <c r="H383" s="150">
        <f t="shared" si="40"/>
        <v>43542</v>
      </c>
      <c r="I383" s="157">
        <f>MAX(0,$I$14*E382*Parameter!$C$6*Parameter!$C$5*Parameter!$C$7*Parameter!$C$8*Parameter!$C$9*Parameter!$C$19*F382)</f>
        <v>65.879134239168664</v>
      </c>
      <c r="J383" s="159" t="s">
        <v>81</v>
      </c>
      <c r="L383" s="162"/>
      <c r="M383" s="113"/>
      <c r="N383" s="163"/>
      <c r="X383" s="172"/>
    </row>
    <row r="384" spans="2:24">
      <c r="B384" s="176" t="s">
        <v>79</v>
      </c>
      <c r="C384" s="193">
        <v>43544</v>
      </c>
      <c r="D384" s="168">
        <f t="shared" si="38"/>
        <v>77</v>
      </c>
      <c r="E384" s="161">
        <v>338</v>
      </c>
      <c r="F384" s="115">
        <f t="shared" si="39"/>
        <v>0.21095890410958903</v>
      </c>
      <c r="H384" s="150">
        <f t="shared" si="40"/>
        <v>43543</v>
      </c>
      <c r="I384" s="157">
        <f>MAX(0,$I$14*E383*Parameter!$C$6*Parameter!$C$5*Parameter!$C$7*Parameter!$C$8*Parameter!$C$9*Parameter!$C$19*F383)</f>
        <v>15.136880146115967</v>
      </c>
      <c r="J384" s="159" t="s">
        <v>81</v>
      </c>
      <c r="L384" s="162"/>
      <c r="M384" s="113"/>
      <c r="N384" s="163"/>
      <c r="X384" s="172"/>
    </row>
    <row r="385" spans="2:24">
      <c r="B385" s="176" t="s">
        <v>79</v>
      </c>
      <c r="C385" s="193">
        <v>43545</v>
      </c>
      <c r="D385" s="168">
        <f t="shared" si="38"/>
        <v>78</v>
      </c>
      <c r="E385" s="161">
        <v>179</v>
      </c>
      <c r="F385" s="115">
        <f t="shared" si="39"/>
        <v>0.21369863013698631</v>
      </c>
      <c r="H385" s="150">
        <f t="shared" si="40"/>
        <v>43544</v>
      </c>
      <c r="I385" s="157">
        <f>MAX(0,$I$14*E384*Parameter!$C$6*Parameter!$C$5*Parameter!$C$7*Parameter!$C$8*Parameter!$C$9*Parameter!$C$19*F384)</f>
        <v>44.304143351643511</v>
      </c>
      <c r="J385" s="159" t="s">
        <v>81</v>
      </c>
      <c r="L385" s="162"/>
      <c r="M385" s="113"/>
      <c r="N385" s="163"/>
      <c r="X385" s="172"/>
    </row>
    <row r="386" spans="2:24">
      <c r="B386" s="176" t="s">
        <v>79</v>
      </c>
      <c r="C386" s="193">
        <v>43546</v>
      </c>
      <c r="D386" s="168">
        <f t="shared" si="38"/>
        <v>79</v>
      </c>
      <c r="E386" s="161">
        <v>209</v>
      </c>
      <c r="F386" s="115">
        <f t="shared" si="39"/>
        <v>0.21643835616438356</v>
      </c>
      <c r="H386" s="150">
        <f t="shared" si="40"/>
        <v>43545</v>
      </c>
      <c r="I386" s="157">
        <f>MAX(0,$I$14*E385*Parameter!$C$6*Parameter!$C$5*Parameter!$C$7*Parameter!$C$8*Parameter!$C$9*Parameter!$C$19*F385)</f>
        <v>23.767557422410153</v>
      </c>
      <c r="J386" s="159" t="s">
        <v>81</v>
      </c>
      <c r="L386" s="162"/>
      <c r="M386" s="113"/>
      <c r="N386" s="163"/>
      <c r="X386" s="172"/>
    </row>
    <row r="387" spans="2:24">
      <c r="B387" s="176" t="s">
        <v>79</v>
      </c>
      <c r="C387" s="193">
        <v>43547</v>
      </c>
      <c r="D387" s="168">
        <f t="shared" si="38"/>
        <v>80</v>
      </c>
      <c r="E387" s="161">
        <v>220</v>
      </c>
      <c r="F387" s="115">
        <f t="shared" si="39"/>
        <v>0.21917808219178081</v>
      </c>
      <c r="H387" s="150">
        <f t="shared" si="40"/>
        <v>43546</v>
      </c>
      <c r="I387" s="157">
        <f>MAX(0,$I$14*E386*Parameter!$C$6*Parameter!$C$5*Parameter!$C$7*Parameter!$C$8*Parameter!$C$9*Parameter!$C$19*F386)</f>
        <v>28.106728305501655</v>
      </c>
      <c r="J387" s="159" t="s">
        <v>81</v>
      </c>
      <c r="L387" s="162"/>
      <c r="M387" s="113"/>
      <c r="N387" s="163"/>
      <c r="X387" s="172"/>
    </row>
    <row r="388" spans="2:24">
      <c r="B388" s="176" t="s">
        <v>79</v>
      </c>
      <c r="C388" s="193">
        <v>43548</v>
      </c>
      <c r="D388" s="168">
        <f t="shared" si="38"/>
        <v>81</v>
      </c>
      <c r="E388" s="161">
        <v>330</v>
      </c>
      <c r="F388" s="115">
        <f t="shared" si="39"/>
        <v>0.22191780821917809</v>
      </c>
      <c r="H388" s="150">
        <f t="shared" si="40"/>
        <v>43547</v>
      </c>
      <c r="I388" s="157">
        <f>MAX(0,$I$14*E387*Parameter!$C$6*Parameter!$C$5*Parameter!$C$7*Parameter!$C$8*Parameter!$C$9*Parameter!$C$19*F387)</f>
        <v>29.960536501534072</v>
      </c>
      <c r="J388" s="159" t="s">
        <v>81</v>
      </c>
      <c r="L388" s="162"/>
      <c r="M388" s="113"/>
      <c r="N388" s="163"/>
      <c r="X388" s="172"/>
    </row>
    <row r="389" spans="2:24">
      <c r="B389" s="176" t="s">
        <v>79</v>
      </c>
      <c r="C389" s="193">
        <v>43549</v>
      </c>
      <c r="D389" s="168">
        <f t="shared" si="38"/>
        <v>82</v>
      </c>
      <c r="E389" s="161">
        <v>449</v>
      </c>
      <c r="F389" s="115">
        <f t="shared" si="39"/>
        <v>0.22465753424657534</v>
      </c>
      <c r="H389" s="150">
        <f t="shared" ref="H389:H427" si="44">C388</f>
        <v>43548</v>
      </c>
      <c r="I389" s="157">
        <f>MAX(0,$I$14*E388*Parameter!$C$6*Parameter!$C$5*Parameter!$C$7*Parameter!$C$8*Parameter!$C$9*Parameter!$C$19*F388)</f>
        <v>45.502564811704886</v>
      </c>
      <c r="J389" s="159" t="s">
        <v>81</v>
      </c>
      <c r="L389" s="162"/>
      <c r="M389" s="113"/>
      <c r="N389" s="163"/>
      <c r="X389" s="172"/>
    </row>
    <row r="390" spans="2:24">
      <c r="B390" s="176" t="s">
        <v>79</v>
      </c>
      <c r="C390" s="193">
        <v>43550</v>
      </c>
      <c r="D390" s="168">
        <f t="shared" si="38"/>
        <v>83</v>
      </c>
      <c r="E390" s="161">
        <v>595</v>
      </c>
      <c r="F390" s="115">
        <f t="shared" si="39"/>
        <v>0.22739726027397261</v>
      </c>
      <c r="H390" s="150">
        <f t="shared" si="44"/>
        <v>43549</v>
      </c>
      <c r="I390" s="157">
        <f>MAX(0,$I$14*E389*Parameter!$C$6*Parameter!$C$5*Parameter!$C$7*Parameter!$C$8*Parameter!$C$9*Parameter!$C$19*F389)</f>
        <v>62.6753995973569</v>
      </c>
      <c r="J390" s="159" t="s">
        <v>81</v>
      </c>
      <c r="L390" s="162"/>
      <c r="M390" s="113"/>
      <c r="N390" s="163"/>
      <c r="X390" s="172"/>
    </row>
    <row r="391" spans="2:24">
      <c r="B391" s="176" t="s">
        <v>79</v>
      </c>
      <c r="C391" s="193">
        <v>43551</v>
      </c>
      <c r="D391" s="168">
        <f t="shared" si="38"/>
        <v>84</v>
      </c>
      <c r="E391" s="161">
        <v>391</v>
      </c>
      <c r="F391" s="115">
        <f t="shared" si="39"/>
        <v>0.23013698630136986</v>
      </c>
      <c r="H391" s="150">
        <f t="shared" si="44"/>
        <v>43550</v>
      </c>
      <c r="I391" s="157">
        <f>MAX(0,$I$14*E390*Parameter!$C$6*Parameter!$C$5*Parameter!$C$7*Parameter!$C$8*Parameter!$C$9*Parameter!$C$19*F390)</f>
        <v>84.068244041378435</v>
      </c>
      <c r="J391" s="159" t="s">
        <v>81</v>
      </c>
      <c r="L391" s="162"/>
      <c r="M391" s="113"/>
      <c r="N391" s="163"/>
      <c r="X391" s="172"/>
    </row>
    <row r="392" spans="2:24">
      <c r="B392" s="176" t="s">
        <v>79</v>
      </c>
      <c r="C392" s="193">
        <v>43552</v>
      </c>
      <c r="D392" s="168">
        <f t="shared" si="38"/>
        <v>85</v>
      </c>
      <c r="E392" s="161">
        <v>287</v>
      </c>
      <c r="F392" s="115">
        <f t="shared" si="39"/>
        <v>0.23287671232876711</v>
      </c>
      <c r="H392" s="150">
        <f t="shared" si="44"/>
        <v>43551</v>
      </c>
      <c r="I392" s="157">
        <f>MAX(0,$I$14*E391*Parameter!$C$6*Parameter!$C$5*Parameter!$C$7*Parameter!$C$8*Parameter!$C$9*Parameter!$C$19*F391)</f>
        <v>55.91044663956734</v>
      </c>
      <c r="J392" s="159" t="s">
        <v>81</v>
      </c>
      <c r="L392" s="162"/>
      <c r="M392" s="113"/>
      <c r="N392" s="163"/>
      <c r="X392" s="172"/>
    </row>
    <row r="393" spans="2:24">
      <c r="B393" s="176" t="s">
        <v>79</v>
      </c>
      <c r="C393" s="193">
        <v>43553</v>
      </c>
      <c r="D393" s="168">
        <f t="shared" si="38"/>
        <v>86</v>
      </c>
      <c r="E393" s="161">
        <v>544</v>
      </c>
      <c r="F393" s="115">
        <f t="shared" si="39"/>
        <v>0.23561643835616439</v>
      </c>
      <c r="H393" s="150">
        <f t="shared" si="44"/>
        <v>43552</v>
      </c>
      <c r="I393" s="157">
        <f>MAX(0,$I$14*E392*Parameter!$C$6*Parameter!$C$5*Parameter!$C$7*Parameter!$C$8*Parameter!$C$9*Parameter!$C$19*F392)</f>
        <v>41.527686815620669</v>
      </c>
      <c r="J393" s="159" t="s">
        <v>81</v>
      </c>
      <c r="L393" s="162"/>
      <c r="M393" s="113"/>
      <c r="N393" s="163"/>
      <c r="X393" s="172"/>
    </row>
    <row r="394" spans="2:24">
      <c r="B394" s="176" t="s">
        <v>79</v>
      </c>
      <c r="C394" s="193">
        <v>43554</v>
      </c>
      <c r="D394" s="168">
        <f t="shared" si="38"/>
        <v>87</v>
      </c>
      <c r="E394" s="161">
        <v>232</v>
      </c>
      <c r="F394" s="115">
        <f t="shared" si="39"/>
        <v>0.23835616438356164</v>
      </c>
      <c r="H394" s="150">
        <f t="shared" si="44"/>
        <v>43553</v>
      </c>
      <c r="I394" s="157">
        <f>MAX(0,$I$14*E393*Parameter!$C$6*Parameter!$C$5*Parameter!$C$7*Parameter!$C$8*Parameter!$C$9*Parameter!$C$19*F393)</f>
        <v>79.640553391350579</v>
      </c>
      <c r="J394" s="159" t="s">
        <v>81</v>
      </c>
      <c r="L394" s="162"/>
      <c r="M394" s="113"/>
      <c r="N394" s="163"/>
      <c r="X394" s="172"/>
    </row>
    <row r="395" spans="2:24">
      <c r="B395" s="176" t="s">
        <v>79</v>
      </c>
      <c r="C395" s="193">
        <v>43555</v>
      </c>
      <c r="D395" s="168">
        <f t="shared" si="38"/>
        <v>88</v>
      </c>
      <c r="E395" s="161">
        <v>498</v>
      </c>
      <c r="F395" s="115">
        <f t="shared" si="39"/>
        <v>0.24109589041095891</v>
      </c>
      <c r="H395" s="150">
        <f t="shared" si="44"/>
        <v>43554</v>
      </c>
      <c r="I395" s="157">
        <f>MAX(0,$I$14*E394*Parameter!$C$6*Parameter!$C$5*Parameter!$C$7*Parameter!$C$8*Parameter!$C$9*Parameter!$C$19*F394)</f>
        <v>34.359287996986573</v>
      </c>
      <c r="J395" s="159" t="s">
        <v>81</v>
      </c>
      <c r="L395" s="162"/>
      <c r="M395" s="113"/>
      <c r="N395" s="163"/>
      <c r="X395" s="172"/>
    </row>
    <row r="396" spans="2:24">
      <c r="B396" s="176" t="s">
        <v>79</v>
      </c>
      <c r="C396" s="193">
        <v>43556</v>
      </c>
      <c r="D396" s="168">
        <f t="shared" si="38"/>
        <v>89</v>
      </c>
      <c r="E396" s="161">
        <v>848</v>
      </c>
      <c r="F396" s="115">
        <f t="shared" si="39"/>
        <v>0.24383561643835616</v>
      </c>
      <c r="H396" s="150">
        <f t="shared" si="44"/>
        <v>43555</v>
      </c>
      <c r="I396" s="157">
        <f>MAX(0,$I$14*E395*Parameter!$C$6*Parameter!$C$5*Parameter!$C$7*Parameter!$C$8*Parameter!$C$9*Parameter!$C$19*F395)</f>
        <v>74.601735888819846</v>
      </c>
      <c r="J396" s="159" t="s">
        <v>81</v>
      </c>
      <c r="L396" s="162"/>
      <c r="M396" s="113"/>
      <c r="N396" s="163"/>
      <c r="X396" s="172"/>
    </row>
    <row r="397" spans="2:24">
      <c r="B397" s="176" t="s">
        <v>79</v>
      </c>
      <c r="C397" s="193">
        <v>43579</v>
      </c>
      <c r="D397" s="168">
        <f t="shared" si="38"/>
        <v>112</v>
      </c>
      <c r="E397" s="161">
        <v>109</v>
      </c>
      <c r="F397" s="115">
        <f t="shared" si="39"/>
        <v>0.30684931506849317</v>
      </c>
      <c r="H397" s="150">
        <f t="shared" si="44"/>
        <v>43556</v>
      </c>
      <c r="I397" s="157">
        <f>MAX(0,$I$14*E396*Parameter!$C$6*Parameter!$C$5*Parameter!$C$7*Parameter!$C$8*Parameter!$C$9*Parameter!$C$19*F396)</f>
        <v>128.4762278888511</v>
      </c>
      <c r="J397" s="159" t="s">
        <v>81</v>
      </c>
      <c r="L397" s="162"/>
      <c r="M397" s="113"/>
      <c r="N397" s="163"/>
      <c r="X397" s="172"/>
    </row>
    <row r="398" spans="2:24">
      <c r="B398" s="176" t="s">
        <v>79</v>
      </c>
      <c r="C398" s="193">
        <v>43580</v>
      </c>
      <c r="D398" s="168">
        <f t="shared" si="38"/>
        <v>113</v>
      </c>
      <c r="E398" s="161">
        <v>128</v>
      </c>
      <c r="F398" s="115">
        <f t="shared" si="39"/>
        <v>0.30958904109589042</v>
      </c>
      <c r="H398" s="150">
        <f t="shared" si="44"/>
        <v>43579</v>
      </c>
      <c r="I398" s="157">
        <f>MAX(0,$I$14*E397*Parameter!$C$6*Parameter!$C$5*Parameter!$C$7*Parameter!$C$8*Parameter!$C$9*Parameter!$C$19*F397)</f>
        <v>20.781717591518639</v>
      </c>
      <c r="J398" s="159" t="s">
        <v>81</v>
      </c>
      <c r="L398" s="162"/>
      <c r="M398" s="113"/>
      <c r="N398" s="163"/>
      <c r="X398" s="172"/>
    </row>
    <row r="399" spans="2:24">
      <c r="B399" s="176" t="s">
        <v>79</v>
      </c>
      <c r="C399" s="193">
        <v>43581</v>
      </c>
      <c r="D399" s="168">
        <f t="shared" si="38"/>
        <v>114</v>
      </c>
      <c r="E399" s="161">
        <v>79</v>
      </c>
      <c r="F399" s="115">
        <f t="shared" si="39"/>
        <v>0.31232876712328766</v>
      </c>
      <c r="H399" s="150">
        <f t="shared" si="44"/>
        <v>43580</v>
      </c>
      <c r="I399" s="157">
        <f>MAX(0,$I$14*E398*Parameter!$C$6*Parameter!$C$5*Parameter!$C$7*Parameter!$C$8*Parameter!$C$9*Parameter!$C$19*F398)</f>
        <v>24.622113633988004</v>
      </c>
      <c r="J399" s="159" t="s">
        <v>81</v>
      </c>
      <c r="L399" s="162"/>
      <c r="M399" s="113"/>
      <c r="N399" s="163"/>
      <c r="X399" s="172"/>
    </row>
    <row r="400" spans="2:24">
      <c r="B400" s="176" t="s">
        <v>79</v>
      </c>
      <c r="C400" s="193">
        <v>43582</v>
      </c>
      <c r="D400" s="168">
        <f t="shared" ref="D400:D426" si="45">(C400+(365*2))-$C$3</f>
        <v>115</v>
      </c>
      <c r="E400" s="161">
        <v>112</v>
      </c>
      <c r="F400" s="115">
        <f t="shared" si="39"/>
        <v>0.31506849315068491</v>
      </c>
      <c r="H400" s="150">
        <f t="shared" si="44"/>
        <v>43581</v>
      </c>
      <c r="I400" s="157">
        <f>MAX(0,$I$14*E399*Parameter!$C$6*Parameter!$C$5*Parameter!$C$7*Parameter!$C$8*Parameter!$C$9*Parameter!$C$19*F399)</f>
        <v>15.330942712091808</v>
      </c>
      <c r="J400" s="159" t="s">
        <v>81</v>
      </c>
      <c r="L400" s="162"/>
      <c r="M400" s="113"/>
      <c r="N400" s="163"/>
      <c r="X400" s="172"/>
    </row>
    <row r="401" spans="2:24">
      <c r="B401" s="176" t="s">
        <v>79</v>
      </c>
      <c r="C401" s="193">
        <v>43705</v>
      </c>
      <c r="D401" s="168">
        <f t="shared" si="45"/>
        <v>238</v>
      </c>
      <c r="E401" s="161">
        <v>1251</v>
      </c>
      <c r="F401" s="115">
        <f t="shared" si="39"/>
        <v>0.65205479452054793</v>
      </c>
      <c r="H401" s="150">
        <f t="shared" si="44"/>
        <v>43582</v>
      </c>
      <c r="I401" s="157">
        <f>MAX(0,$I$14*E400*Parameter!$C$6*Parameter!$C$5*Parameter!$C$7*Parameter!$C$8*Parameter!$C$9*Parameter!$C$19*F400)</f>
        <v>21.925665348849936</v>
      </c>
      <c r="J401" s="159" t="s">
        <v>81</v>
      </c>
      <c r="L401" s="162"/>
      <c r="M401" s="113"/>
      <c r="N401" s="163"/>
      <c r="X401" s="172"/>
    </row>
    <row r="402" spans="2:24">
      <c r="B402" s="176" t="s">
        <v>79</v>
      </c>
      <c r="C402" s="193">
        <v>43706</v>
      </c>
      <c r="D402" s="168">
        <f t="shared" si="45"/>
        <v>239</v>
      </c>
      <c r="E402" s="161">
        <v>447</v>
      </c>
      <c r="F402" s="115">
        <f t="shared" si="39"/>
        <v>0.65479452054794518</v>
      </c>
      <c r="H402" s="150">
        <f t="shared" si="44"/>
        <v>43705</v>
      </c>
      <c r="I402" s="157">
        <f>MAX(0,$I$14*E401*Parameter!$C$6*Parameter!$C$5*Parameter!$C$7*Parameter!$C$8*Parameter!$C$9*Parameter!$C$19*F401)</f>
        <v>506.84035323259963</v>
      </c>
      <c r="J402" s="159" t="s">
        <v>81</v>
      </c>
      <c r="L402" s="162"/>
      <c r="M402" s="113"/>
      <c r="N402" s="163"/>
      <c r="X402" s="172"/>
    </row>
    <row r="403" spans="2:24">
      <c r="B403" s="176" t="s">
        <v>79</v>
      </c>
      <c r="C403" s="193">
        <v>43709</v>
      </c>
      <c r="D403" s="168">
        <f t="shared" si="45"/>
        <v>242</v>
      </c>
      <c r="E403" s="161">
        <v>100</v>
      </c>
      <c r="F403" s="115">
        <f t="shared" si="39"/>
        <v>0.66301369863013704</v>
      </c>
      <c r="H403" s="150">
        <f t="shared" si="44"/>
        <v>43706</v>
      </c>
      <c r="I403" s="157">
        <f>MAX(0,$I$14*E402*Parameter!$C$6*Parameter!$C$5*Parameter!$C$7*Parameter!$C$8*Parameter!$C$9*Parameter!$C$19*F402)</f>
        <v>181.86215886752217</v>
      </c>
      <c r="J403" s="159" t="s">
        <v>81</v>
      </c>
      <c r="L403" s="162"/>
      <c r="M403" s="113"/>
      <c r="N403" s="163"/>
      <c r="X403" s="172"/>
    </row>
    <row r="404" spans="2:24">
      <c r="B404" s="176" t="s">
        <v>79</v>
      </c>
      <c r="C404" s="193">
        <v>43715</v>
      </c>
      <c r="D404" s="168">
        <f t="shared" si="45"/>
        <v>248</v>
      </c>
      <c r="E404" s="161">
        <v>294</v>
      </c>
      <c r="F404" s="115">
        <f t="shared" si="39"/>
        <v>0.67945205479452053</v>
      </c>
      <c r="H404" s="150">
        <f t="shared" si="44"/>
        <v>43709</v>
      </c>
      <c r="I404" s="157">
        <f>MAX(0,$I$14*E403*Parameter!$C$6*Parameter!$C$5*Parameter!$C$7*Parameter!$C$8*Parameter!$C$9*Parameter!$C$19*F403)</f>
        <v>41.195737689609359</v>
      </c>
      <c r="J404" s="159" t="s">
        <v>81</v>
      </c>
      <c r="L404" s="162"/>
      <c r="M404" s="113"/>
      <c r="N404" s="163"/>
      <c r="X404" s="172"/>
    </row>
    <row r="405" spans="2:24">
      <c r="B405" s="176" t="s">
        <v>79</v>
      </c>
      <c r="C405" s="193">
        <v>43716</v>
      </c>
      <c r="D405" s="168">
        <f t="shared" si="45"/>
        <v>249</v>
      </c>
      <c r="E405" s="161">
        <v>1335</v>
      </c>
      <c r="F405" s="115">
        <f t="shared" si="39"/>
        <v>0.68219178082191778</v>
      </c>
      <c r="H405" s="150">
        <f t="shared" si="44"/>
        <v>43715</v>
      </c>
      <c r="I405" s="157">
        <f>MAX(0,$I$14*E404*Parameter!$C$6*Parameter!$C$5*Parameter!$C$7*Parameter!$C$8*Parameter!$C$9*Parameter!$C$19*F404)</f>
        <v>124.11833167044618</v>
      </c>
      <c r="J405" s="159" t="s">
        <v>81</v>
      </c>
      <c r="L405" s="162"/>
      <c r="M405" s="113"/>
      <c r="N405" s="163"/>
      <c r="X405" s="172"/>
    </row>
    <row r="406" spans="2:24">
      <c r="B406" s="176" t="s">
        <v>79</v>
      </c>
      <c r="C406" s="193">
        <v>43717</v>
      </c>
      <c r="D406" s="168">
        <f t="shared" si="45"/>
        <v>250</v>
      </c>
      <c r="E406" s="161">
        <v>1037</v>
      </c>
      <c r="F406" s="115">
        <f t="shared" si="39"/>
        <v>0.68493150684931503</v>
      </c>
      <c r="H406" s="150">
        <f t="shared" si="44"/>
        <v>43716</v>
      </c>
      <c r="I406" s="157">
        <f>MAX(0,$I$14*E405*Parameter!$C$6*Parameter!$C$5*Parameter!$C$7*Parameter!$C$8*Parameter!$C$9*Parameter!$C$19*F405)</f>
        <v>565.87112165667327</v>
      </c>
      <c r="J406" s="159" t="s">
        <v>81</v>
      </c>
      <c r="L406" s="162"/>
      <c r="M406" s="113"/>
      <c r="N406" s="163"/>
      <c r="X406" s="172"/>
    </row>
    <row r="407" spans="2:24">
      <c r="B407" s="176" t="s">
        <v>79</v>
      </c>
      <c r="C407" s="193">
        <v>43718</v>
      </c>
      <c r="D407" s="168">
        <f t="shared" si="45"/>
        <v>251</v>
      </c>
      <c r="E407" s="161">
        <v>896</v>
      </c>
      <c r="F407" s="115">
        <f t="shared" si="39"/>
        <v>0.68767123287671228</v>
      </c>
      <c r="H407" s="150">
        <f t="shared" si="44"/>
        <v>43717</v>
      </c>
      <c r="I407" s="157">
        <f>MAX(0,$I$14*E406*Parameter!$C$6*Parameter!$C$5*Parameter!$C$7*Parameter!$C$8*Parameter!$C$9*Parameter!$C$19*F406)</f>
        <v>441.32210727401753</v>
      </c>
      <c r="J407" s="159" t="s">
        <v>81</v>
      </c>
      <c r="L407" s="162"/>
      <c r="M407" s="113"/>
      <c r="N407" s="163"/>
      <c r="X407" s="172"/>
    </row>
    <row r="408" spans="2:24">
      <c r="B408" s="176" t="s">
        <v>79</v>
      </c>
      <c r="C408" s="193">
        <v>43719</v>
      </c>
      <c r="D408" s="168">
        <f t="shared" si="45"/>
        <v>252</v>
      </c>
      <c r="E408" s="161">
        <v>584</v>
      </c>
      <c r="F408" s="115">
        <f t="shared" si="39"/>
        <v>0.69041095890410964</v>
      </c>
      <c r="H408" s="150">
        <f t="shared" si="44"/>
        <v>43718</v>
      </c>
      <c r="I408" s="157">
        <f>MAX(0,$I$14*E407*Parameter!$C$6*Parameter!$C$5*Parameter!$C$7*Parameter!$C$8*Parameter!$C$9*Parameter!$C$19*F407)</f>
        <v>382.84118278687538</v>
      </c>
      <c r="J408" s="159" t="s">
        <v>81</v>
      </c>
      <c r="L408" s="162"/>
      <c r="M408" s="113"/>
      <c r="N408" s="163"/>
      <c r="X408" s="172"/>
    </row>
    <row r="409" spans="2:24">
      <c r="B409" s="176" t="s">
        <v>79</v>
      </c>
      <c r="C409" s="193">
        <v>43720</v>
      </c>
      <c r="D409" s="168">
        <f t="shared" si="45"/>
        <v>253</v>
      </c>
      <c r="E409" s="161">
        <v>633</v>
      </c>
      <c r="F409" s="115">
        <f t="shared" si="39"/>
        <v>0.69315068493150689</v>
      </c>
      <c r="H409" s="150">
        <f t="shared" si="44"/>
        <v>43719</v>
      </c>
      <c r="I409" s="157">
        <f>MAX(0,$I$14*E408*Parameter!$C$6*Parameter!$C$5*Parameter!$C$7*Parameter!$C$8*Parameter!$C$9*Parameter!$C$19*F408)</f>
        <v>250.52455885555494</v>
      </c>
      <c r="J409" s="159" t="s">
        <v>81</v>
      </c>
      <c r="L409" s="162"/>
      <c r="M409" s="113"/>
      <c r="N409" s="163"/>
      <c r="X409" s="172"/>
    </row>
    <row r="410" spans="2:24">
      <c r="B410" s="176" t="s">
        <v>79</v>
      </c>
      <c r="C410" s="193">
        <v>43721</v>
      </c>
      <c r="D410" s="168">
        <f t="shared" si="45"/>
        <v>254</v>
      </c>
      <c r="E410" s="161">
        <v>730</v>
      </c>
      <c r="F410" s="115">
        <f t="shared" si="39"/>
        <v>0.69589041095890414</v>
      </c>
      <c r="H410" s="150">
        <f t="shared" si="44"/>
        <v>43720</v>
      </c>
      <c r="I410" s="157">
        <f>MAX(0,$I$14*E409*Parameter!$C$6*Parameter!$C$5*Parameter!$C$7*Parameter!$C$8*Parameter!$C$9*Parameter!$C$19*F409)</f>
        <v>272.62215682864661</v>
      </c>
      <c r="J410" s="159" t="s">
        <v>81</v>
      </c>
      <c r="L410" s="162"/>
      <c r="M410" s="113"/>
      <c r="N410" s="163"/>
      <c r="X410" s="172"/>
    </row>
    <row r="411" spans="2:24">
      <c r="B411" s="176" t="s">
        <v>79</v>
      </c>
      <c r="C411" s="193">
        <v>43722</v>
      </c>
      <c r="D411" s="168">
        <f t="shared" si="45"/>
        <v>255</v>
      </c>
      <c r="E411" s="161">
        <v>697</v>
      </c>
      <c r="F411" s="115">
        <f t="shared" si="39"/>
        <v>0.69863013698630139</v>
      </c>
      <c r="H411" s="150">
        <f t="shared" si="44"/>
        <v>43721</v>
      </c>
      <c r="I411" s="157">
        <f>MAX(0,$I$14*E410*Parameter!$C$6*Parameter!$C$5*Parameter!$C$7*Parameter!$C$8*Parameter!$C$9*Parameter!$C$19*F410)</f>
        <v>315.64106125650272</v>
      </c>
      <c r="J411" s="159" t="s">
        <v>81</v>
      </c>
      <c r="L411" s="162"/>
      <c r="M411" s="113"/>
      <c r="N411" s="163"/>
      <c r="X411" s="172"/>
    </row>
    <row r="412" spans="2:24">
      <c r="B412" s="176" t="s">
        <v>79</v>
      </c>
      <c r="C412" s="193">
        <v>43723</v>
      </c>
      <c r="D412" s="168">
        <f t="shared" si="45"/>
        <v>256</v>
      </c>
      <c r="E412" s="161">
        <v>770</v>
      </c>
      <c r="F412" s="115">
        <f t="shared" si="39"/>
        <v>0.70136986301369864</v>
      </c>
      <c r="H412" s="150">
        <f t="shared" si="44"/>
        <v>43722</v>
      </c>
      <c r="I412" s="157">
        <f>MAX(0,$I$14*E411*Parameter!$C$6*Parameter!$C$5*Parameter!$C$7*Parameter!$C$8*Parameter!$C$9*Parameter!$C$19*F411)</f>
        <v>302.55886108523629</v>
      </c>
      <c r="J412" s="159" t="s">
        <v>81</v>
      </c>
      <c r="L412" s="162"/>
      <c r="M412" s="113"/>
      <c r="N412" s="163"/>
      <c r="X412" s="172"/>
    </row>
    <row r="413" spans="2:24">
      <c r="B413" s="176" t="s">
        <v>79</v>
      </c>
      <c r="C413" s="193">
        <v>43724</v>
      </c>
      <c r="D413" s="168">
        <f t="shared" si="45"/>
        <v>257</v>
      </c>
      <c r="E413" s="161">
        <v>1394</v>
      </c>
      <c r="F413" s="115">
        <f t="shared" si="39"/>
        <v>0.70410958904109588</v>
      </c>
      <c r="H413" s="150">
        <f t="shared" si="44"/>
        <v>43723</v>
      </c>
      <c r="I413" s="157">
        <f>MAX(0,$I$14*E412*Parameter!$C$6*Parameter!$C$5*Parameter!$C$7*Parameter!$C$8*Parameter!$C$9*Parameter!$C$19*F412)</f>
        <v>335.55800881718164</v>
      </c>
      <c r="J413" s="159" t="s">
        <v>81</v>
      </c>
      <c r="L413" s="162"/>
      <c r="M413" s="113"/>
      <c r="N413" s="163"/>
      <c r="X413" s="172"/>
    </row>
    <row r="414" spans="2:24">
      <c r="B414" s="176" t="s">
        <v>79</v>
      </c>
      <c r="C414" s="193">
        <v>43725</v>
      </c>
      <c r="D414" s="168">
        <f t="shared" si="45"/>
        <v>258</v>
      </c>
      <c r="E414" s="161">
        <v>640</v>
      </c>
      <c r="F414" s="115">
        <f t="shared" si="39"/>
        <v>0.70684931506849313</v>
      </c>
      <c r="H414" s="150">
        <f t="shared" si="44"/>
        <v>43724</v>
      </c>
      <c r="I414" s="157">
        <f>MAX(0,$I$14*E413*Parameter!$C$6*Parameter!$C$5*Parameter!$C$7*Parameter!$C$8*Parameter!$C$9*Parameter!$C$19*F413)</f>
        <v>609.86374352082919</v>
      </c>
      <c r="J414" s="159" t="s">
        <v>81</v>
      </c>
      <c r="L414" s="162"/>
      <c r="M414" s="113"/>
      <c r="N414" s="163"/>
      <c r="X414" s="172"/>
    </row>
    <row r="415" spans="2:24">
      <c r="B415" s="176" t="s">
        <v>79</v>
      </c>
      <c r="C415" s="193">
        <v>43726</v>
      </c>
      <c r="D415" s="168">
        <f t="shared" si="45"/>
        <v>259</v>
      </c>
      <c r="E415" s="161">
        <v>1103</v>
      </c>
      <c r="F415" s="115">
        <f t="shared" si="39"/>
        <v>0.70958904109589038</v>
      </c>
      <c r="H415" s="150">
        <f t="shared" si="44"/>
        <v>43725</v>
      </c>
      <c r="I415" s="157">
        <f>MAX(0,$I$14*E414*Parameter!$C$6*Parameter!$C$5*Parameter!$C$7*Parameter!$C$8*Parameter!$C$9*Parameter!$C$19*F414)</f>
        <v>281.08430608711973</v>
      </c>
      <c r="J415" s="159" t="s">
        <v>81</v>
      </c>
      <c r="L415" s="162"/>
      <c r="M415" s="113"/>
      <c r="N415" s="163"/>
      <c r="X415" s="172"/>
    </row>
    <row r="416" spans="2:24">
      <c r="B416" s="176" t="s">
        <v>79</v>
      </c>
      <c r="C416" s="193">
        <v>43727</v>
      </c>
      <c r="D416" s="168">
        <f t="shared" si="45"/>
        <v>260</v>
      </c>
      <c r="E416" s="161">
        <v>850</v>
      </c>
      <c r="F416" s="115">
        <f t="shared" si="39"/>
        <v>0.71232876712328763</v>
      </c>
      <c r="H416" s="150">
        <f t="shared" si="44"/>
        <v>43726</v>
      </c>
      <c r="I416" s="157">
        <f>MAX(0,$I$14*E415*Parameter!$C$6*Parameter!$C$5*Parameter!$C$7*Parameter!$C$8*Parameter!$C$9*Parameter!$C$19*F415)</f>
        <v>486.30887421299713</v>
      </c>
      <c r="J416" s="159" t="s">
        <v>81</v>
      </c>
      <c r="L416" s="162"/>
      <c r="M416" s="113"/>
      <c r="N416" s="163"/>
      <c r="X416" s="172"/>
    </row>
    <row r="417" spans="2:24">
      <c r="B417" s="176" t="s">
        <v>79</v>
      </c>
      <c r="C417" s="193">
        <v>43728</v>
      </c>
      <c r="D417" s="168">
        <f t="shared" si="45"/>
        <v>261</v>
      </c>
      <c r="E417" s="161">
        <v>933</v>
      </c>
      <c r="F417" s="115">
        <f t="shared" si="39"/>
        <v>0.71506849315068488</v>
      </c>
      <c r="H417" s="150">
        <f t="shared" si="44"/>
        <v>43727</v>
      </c>
      <c r="I417" s="157">
        <f>MAX(0,$I$14*E416*Parameter!$C$6*Parameter!$C$5*Parameter!$C$7*Parameter!$C$8*Parameter!$C$9*Parameter!$C$19*F416)</f>
        <v>376.20900947949036</v>
      </c>
      <c r="J417" s="159" t="s">
        <v>81</v>
      </c>
      <c r="L417" s="162"/>
      <c r="M417" s="113"/>
      <c r="N417" s="163"/>
      <c r="X417" s="172"/>
    </row>
    <row r="418" spans="2:24">
      <c r="B418" s="176" t="s">
        <v>79</v>
      </c>
      <c r="C418" s="193">
        <v>43729</v>
      </c>
      <c r="D418" s="168">
        <f t="shared" si="45"/>
        <v>262</v>
      </c>
      <c r="E418" s="161">
        <v>308</v>
      </c>
      <c r="F418" s="115">
        <f t="shared" si="39"/>
        <v>0.71780821917808224</v>
      </c>
      <c r="H418" s="150">
        <f t="shared" si="44"/>
        <v>43728</v>
      </c>
      <c r="I418" s="157">
        <f>MAX(0,$I$14*E417*Parameter!$C$6*Parameter!$C$5*Parameter!$C$7*Parameter!$C$8*Parameter!$C$9*Parameter!$C$19*F417)</f>
        <v>414.53296165329931</v>
      </c>
      <c r="J418" s="159" t="s">
        <v>81</v>
      </c>
      <c r="L418" s="162"/>
      <c r="M418" s="113"/>
      <c r="N418" s="163"/>
      <c r="X418" s="172"/>
    </row>
    <row r="419" spans="2:24">
      <c r="B419" s="176" t="s">
        <v>79</v>
      </c>
      <c r="C419" s="193">
        <v>43730</v>
      </c>
      <c r="D419" s="168">
        <f t="shared" si="45"/>
        <v>263</v>
      </c>
      <c r="E419" s="161">
        <v>597</v>
      </c>
      <c r="F419" s="115">
        <f t="shared" si="39"/>
        <v>0.72054794520547949</v>
      </c>
      <c r="H419" s="150">
        <f t="shared" si="44"/>
        <v>43729</v>
      </c>
      <c r="I419" s="157">
        <f>MAX(0,$I$14*E418*Parameter!$C$6*Parameter!$C$5*Parameter!$C$7*Parameter!$C$8*Parameter!$C$9*Parameter!$C$19*F418)</f>
        <v>137.36905985953376</v>
      </c>
      <c r="J419" s="159" t="s">
        <v>81</v>
      </c>
      <c r="L419" s="162"/>
      <c r="M419" s="113"/>
      <c r="N419" s="163"/>
      <c r="X419" s="172"/>
    </row>
    <row r="420" spans="2:24">
      <c r="B420" s="176" t="s">
        <v>79</v>
      </c>
      <c r="C420" s="193">
        <v>43731</v>
      </c>
      <c r="D420" s="168">
        <f t="shared" si="45"/>
        <v>264</v>
      </c>
      <c r="E420" s="161">
        <v>305</v>
      </c>
      <c r="F420" s="115">
        <f t="shared" si="39"/>
        <v>0.72328767123287674</v>
      </c>
      <c r="H420" s="150">
        <f t="shared" si="44"/>
        <v>43730</v>
      </c>
      <c r="I420" s="157">
        <f>MAX(0,$I$14*E419*Parameter!$C$6*Parameter!$C$5*Parameter!$C$7*Parameter!$C$8*Parameter!$C$9*Parameter!$C$19*F419)</f>
        <v>267.28032935467991</v>
      </c>
      <c r="J420" s="159" t="s">
        <v>81</v>
      </c>
      <c r="L420" s="162"/>
      <c r="M420" s="113"/>
      <c r="N420" s="163"/>
      <c r="X420" s="172"/>
    </row>
    <row r="421" spans="2:24">
      <c r="B421" s="176" t="s">
        <v>79</v>
      </c>
      <c r="C421" s="193">
        <v>43732</v>
      </c>
      <c r="D421" s="168">
        <f t="shared" si="45"/>
        <v>265</v>
      </c>
      <c r="E421" s="161">
        <v>918</v>
      </c>
      <c r="F421" s="115">
        <f t="shared" si="39"/>
        <v>0.72602739726027399</v>
      </c>
      <c r="H421" s="150">
        <f t="shared" si="44"/>
        <v>43731</v>
      </c>
      <c r="I421" s="157">
        <f>MAX(0,$I$14*E420*Parameter!$C$6*Parameter!$C$5*Parameter!$C$7*Parameter!$C$8*Parameter!$C$9*Parameter!$C$19*F420)</f>
        <v>137.0694544945184</v>
      </c>
      <c r="J421" s="159" t="s">
        <v>81</v>
      </c>
      <c r="L421" s="162"/>
      <c r="M421" s="113"/>
      <c r="N421" s="163"/>
      <c r="X421" s="172"/>
    </row>
    <row r="422" spans="2:24">
      <c r="B422" s="176" t="s">
        <v>79</v>
      </c>
      <c r="C422" s="193">
        <v>43733</v>
      </c>
      <c r="D422" s="168">
        <f t="shared" si="45"/>
        <v>266</v>
      </c>
      <c r="E422" s="161">
        <v>562</v>
      </c>
      <c r="F422" s="115">
        <f t="shared" ref="F422:F426" si="46">MIN($C$5/365, (D422/365))</f>
        <v>0.72876712328767124</v>
      </c>
      <c r="H422" s="150">
        <f t="shared" si="44"/>
        <v>43732</v>
      </c>
      <c r="I422" s="157">
        <f>MAX(0,$I$14*E421*Parameter!$C$6*Parameter!$C$5*Parameter!$C$7*Parameter!$C$8*Parameter!$C$9*Parameter!$C$19*F421)</f>
        <v>414.11930197319288</v>
      </c>
      <c r="J422" s="159" t="s">
        <v>81</v>
      </c>
      <c r="L422" s="162"/>
      <c r="M422" s="113"/>
      <c r="N422" s="163"/>
      <c r="X422" s="172"/>
    </row>
    <row r="423" spans="2:24">
      <c r="B423" s="176" t="s">
        <v>79</v>
      </c>
      <c r="C423" s="193">
        <v>43734</v>
      </c>
      <c r="D423" s="168">
        <f t="shared" si="45"/>
        <v>267</v>
      </c>
      <c r="E423" s="161">
        <v>235</v>
      </c>
      <c r="F423" s="115">
        <f t="shared" si="46"/>
        <v>0.73150684931506849</v>
      </c>
      <c r="H423" s="150">
        <f t="shared" si="44"/>
        <v>43733</v>
      </c>
      <c r="I423" s="157">
        <f>MAX(0,$I$14*E422*Parameter!$C$6*Parameter!$C$5*Parameter!$C$7*Parameter!$C$8*Parameter!$C$9*Parameter!$C$19*F422)</f>
        <v>254.48071151632567</v>
      </c>
      <c r="J423" s="159" t="s">
        <v>81</v>
      </c>
      <c r="L423" s="162"/>
      <c r="M423" s="113"/>
      <c r="N423" s="163"/>
      <c r="X423" s="172"/>
    </row>
    <row r="424" spans="2:24">
      <c r="B424" s="176" t="s">
        <v>79</v>
      </c>
      <c r="C424" s="193">
        <v>43736</v>
      </c>
      <c r="D424" s="168">
        <f t="shared" si="45"/>
        <v>269</v>
      </c>
      <c r="E424" s="161">
        <v>454</v>
      </c>
      <c r="F424" s="115">
        <f t="shared" si="46"/>
        <v>0.73698630136986298</v>
      </c>
      <c r="H424" s="150">
        <f t="shared" si="44"/>
        <v>43734</v>
      </c>
      <c r="I424" s="157">
        <f>MAX(0,$I$14*E423*Parameter!$C$6*Parameter!$C$5*Parameter!$C$7*Parameter!$C$8*Parameter!$C$9*Parameter!$C$19*F423)</f>
        <v>106.81101493117929</v>
      </c>
      <c r="J424" s="159" t="s">
        <v>81</v>
      </c>
      <c r="L424" s="162"/>
      <c r="M424" s="113"/>
      <c r="N424" s="163"/>
      <c r="X424" s="172"/>
    </row>
    <row r="425" spans="2:24">
      <c r="B425" s="176" t="s">
        <v>79</v>
      </c>
      <c r="C425" s="193">
        <v>43737</v>
      </c>
      <c r="D425" s="168">
        <f t="shared" si="45"/>
        <v>270</v>
      </c>
      <c r="E425" s="161">
        <v>320</v>
      </c>
      <c r="F425" s="115">
        <f t="shared" si="46"/>
        <v>0.73972602739726023</v>
      </c>
      <c r="H425" s="150">
        <f t="shared" si="44"/>
        <v>43736</v>
      </c>
      <c r="I425" s="157">
        <f>MAX(0,$I$14*E424*Parameter!$C$6*Parameter!$C$5*Parameter!$C$7*Parameter!$C$8*Parameter!$C$9*Parameter!$C$19*F424)</f>
        <v>207.89548186286078</v>
      </c>
      <c r="J425" s="159" t="s">
        <v>81</v>
      </c>
      <c r="L425" s="162"/>
      <c r="M425" s="113"/>
      <c r="N425" s="163"/>
      <c r="X425" s="172"/>
    </row>
    <row r="426" spans="2:24">
      <c r="B426" s="176" t="s">
        <v>79</v>
      </c>
      <c r="C426" s="193">
        <v>43738</v>
      </c>
      <c r="D426" s="168">
        <f t="shared" si="45"/>
        <v>271</v>
      </c>
      <c r="E426" s="161">
        <v>670</v>
      </c>
      <c r="F426" s="115">
        <f t="shared" si="46"/>
        <v>0.74246575342465748</v>
      </c>
      <c r="H426" s="150">
        <f t="shared" si="44"/>
        <v>43737</v>
      </c>
      <c r="I426" s="157">
        <f>MAX(0,$I$14*E425*Parameter!$C$6*Parameter!$C$5*Parameter!$C$7*Parameter!$C$8*Parameter!$C$9*Parameter!$C$19*F425)</f>
        <v>147.07899737116728</v>
      </c>
      <c r="J426" s="159" t="s">
        <v>81</v>
      </c>
      <c r="L426" s="162"/>
      <c r="M426" s="113"/>
      <c r="N426" s="163"/>
      <c r="X426" s="172"/>
    </row>
    <row r="427" spans="2:24">
      <c r="B427" s="246" t="s">
        <v>88</v>
      </c>
      <c r="C427" s="247"/>
      <c r="D427" s="248"/>
      <c r="E427" s="252">
        <f>SUM(E335:E426)</f>
        <v>35325</v>
      </c>
      <c r="F427" s="254"/>
      <c r="H427" s="150">
        <f t="shared" si="44"/>
        <v>43738</v>
      </c>
      <c r="I427" s="157">
        <f>MAX(0,$I$14*E426*Parameter!$C$6*Parameter!$C$5*Parameter!$C$7*Parameter!$C$8*Parameter!$C$9*Parameter!$C$19*F426)</f>
        <v>309.08719389679214</v>
      </c>
      <c r="J427" s="159" t="s">
        <v>81</v>
      </c>
      <c r="L427" s="162"/>
      <c r="M427" s="113"/>
      <c r="N427" s="163"/>
      <c r="X427" s="172"/>
    </row>
    <row r="428" spans="2:24" ht="15" thickBot="1">
      <c r="B428" s="249"/>
      <c r="C428" s="250"/>
      <c r="D428" s="251"/>
      <c r="E428" s="253"/>
      <c r="F428" s="255"/>
      <c r="G428" s="180"/>
      <c r="H428" s="181" t="s">
        <v>89</v>
      </c>
      <c r="I428" s="182">
        <f>SUM(I336:I427)</f>
        <v>9297.8371412677825</v>
      </c>
      <c r="J428" s="183" t="s">
        <v>81</v>
      </c>
      <c r="K428" s="184"/>
      <c r="L428" s="185"/>
      <c r="M428" s="186"/>
      <c r="N428" s="187"/>
      <c r="O428" s="184"/>
      <c r="P428" s="184"/>
      <c r="Q428" s="184"/>
      <c r="R428" s="184"/>
      <c r="S428" s="184"/>
      <c r="T428" s="184"/>
      <c r="U428" s="184"/>
      <c r="V428" s="184"/>
      <c r="W428" s="184"/>
      <c r="X428" s="188"/>
    </row>
    <row r="429" spans="2:24" ht="15" thickBot="1"/>
    <row r="430" spans="2:24" ht="24" thickBot="1">
      <c r="B430" s="189" t="s">
        <v>113</v>
      </c>
      <c r="C430" s="170" t="s">
        <v>56</v>
      </c>
      <c r="D430" s="190">
        <f>I432+S432</f>
        <v>9742</v>
      </c>
      <c r="E430" s="191" t="s">
        <v>57</v>
      </c>
      <c r="F430" s="170" t="str">
        <f>X439</f>
        <v>Less than expected</v>
      </c>
      <c r="G430" s="192"/>
      <c r="H430" s="192"/>
      <c r="I430" s="190">
        <f>E514+O441</f>
        <v>36618</v>
      </c>
      <c r="J430" s="192" t="s">
        <v>58</v>
      </c>
      <c r="K430" s="192"/>
      <c r="L430" s="192"/>
      <c r="M430" s="206">
        <f>(SUMIFS(E436:E513,D436:D513,"&lt;1"))+(SUMIFS(O436:O478,N436:N478,"&lt;1"))</f>
        <v>3923</v>
      </c>
      <c r="N430" s="192" t="s">
        <v>91</v>
      </c>
      <c r="O430" s="192"/>
      <c r="P430" s="192"/>
      <c r="Q430" s="192"/>
      <c r="R430" s="192"/>
      <c r="S430" s="190">
        <f>I430-M430</f>
        <v>32695</v>
      </c>
      <c r="T430" s="192" t="s">
        <v>60</v>
      </c>
      <c r="U430" s="192"/>
      <c r="V430" s="192"/>
      <c r="W430" s="244">
        <f>ROUNDDOWN(S430*'MR Reference'!$C$37,0)</f>
        <v>29425</v>
      </c>
      <c r="X430" s="245" t="s">
        <v>61</v>
      </c>
    </row>
    <row r="431" spans="2:24" ht="18.95" thickBot="1">
      <c r="B431" s="171"/>
      <c r="C431" s="14"/>
      <c r="D431" s="14"/>
      <c r="E431" s="15"/>
      <c r="F431" s="16"/>
      <c r="G431" s="14"/>
      <c r="X431" s="172"/>
    </row>
    <row r="432" spans="2:24" ht="24" thickBot="1">
      <c r="B432" s="70" t="s">
        <v>114</v>
      </c>
      <c r="C432" s="232" t="s">
        <v>63</v>
      </c>
      <c r="D432" s="72"/>
      <c r="E432" s="73"/>
      <c r="F432" s="71"/>
      <c r="G432" s="74"/>
      <c r="H432" s="71" t="s">
        <v>56</v>
      </c>
      <c r="I432" s="149">
        <f>ROUNDDOWN(I515,0)</f>
        <v>9411</v>
      </c>
      <c r="J432" s="75" t="s">
        <v>57</v>
      </c>
      <c r="L432" s="70" t="s">
        <v>115</v>
      </c>
      <c r="M432" s="232" t="s">
        <v>65</v>
      </c>
      <c r="N432" s="72"/>
      <c r="O432" s="73"/>
      <c r="P432" s="71"/>
      <c r="Q432" s="74"/>
      <c r="R432" s="71" t="s">
        <v>56</v>
      </c>
      <c r="S432" s="149">
        <f>ROUNDDOWN(S442,0)</f>
        <v>331</v>
      </c>
      <c r="T432" s="75" t="s">
        <v>57</v>
      </c>
      <c r="V432" s="256" t="s">
        <v>66</v>
      </c>
      <c r="W432" s="257"/>
      <c r="X432" s="258"/>
    </row>
    <row r="433" spans="2:24" ht="18.600000000000001">
      <c r="B433" s="171"/>
      <c r="C433" s="14"/>
      <c r="D433" s="14"/>
      <c r="E433" s="15"/>
      <c r="F433" s="16"/>
      <c r="G433" s="14"/>
      <c r="L433" s="11"/>
      <c r="M433" s="14"/>
      <c r="N433" s="14"/>
      <c r="O433" s="15"/>
      <c r="P433" s="16"/>
      <c r="Q433" s="14"/>
      <c r="X433" s="172"/>
    </row>
    <row r="434" spans="2:24" ht="18.600000000000001">
      <c r="B434" s="173" t="s">
        <v>67</v>
      </c>
      <c r="C434" s="14"/>
      <c r="D434" s="14"/>
      <c r="E434" s="15"/>
      <c r="F434" s="16"/>
      <c r="G434" s="14"/>
      <c r="H434" s="17" t="s">
        <v>68</v>
      </c>
      <c r="L434" s="17" t="s">
        <v>67</v>
      </c>
      <c r="M434" s="14"/>
      <c r="N434" s="14"/>
      <c r="O434" s="15"/>
      <c r="P434" s="16"/>
      <c r="Q434" s="14"/>
      <c r="R434" s="17" t="s">
        <v>68</v>
      </c>
      <c r="V434" s="17" t="s">
        <v>66</v>
      </c>
      <c r="X434" s="172"/>
    </row>
    <row r="435" spans="2:24" ht="23.45">
      <c r="B435" s="174" t="s">
        <v>116</v>
      </c>
      <c r="C435" s="154"/>
      <c r="D435" s="152" t="s">
        <v>70</v>
      </c>
      <c r="E435" s="155" t="s">
        <v>71</v>
      </c>
      <c r="F435" s="152" t="s">
        <v>76</v>
      </c>
      <c r="G435" s="18"/>
      <c r="H435" s="153" t="s">
        <v>114</v>
      </c>
      <c r="I435" s="152" t="s">
        <v>73</v>
      </c>
      <c r="J435" s="156" t="s">
        <v>74</v>
      </c>
      <c r="L435" s="151" t="s">
        <v>117</v>
      </c>
      <c r="M435" s="154"/>
      <c r="N435" s="152" t="s">
        <v>70</v>
      </c>
      <c r="O435" s="155" t="s">
        <v>71</v>
      </c>
      <c r="P435" s="152" t="s">
        <v>76</v>
      </c>
      <c r="Q435" s="18"/>
      <c r="R435" s="153" t="s">
        <v>115</v>
      </c>
      <c r="S435" s="152" t="s">
        <v>73</v>
      </c>
      <c r="T435" s="156" t="s">
        <v>74</v>
      </c>
      <c r="V435" s="151" t="s">
        <v>113</v>
      </c>
      <c r="W435" s="156" t="s">
        <v>78</v>
      </c>
      <c r="X435" s="175" t="s">
        <v>74</v>
      </c>
    </row>
    <row r="436" spans="2:24">
      <c r="B436" s="176" t="s">
        <v>79</v>
      </c>
      <c r="C436" s="193">
        <v>43454</v>
      </c>
      <c r="D436" s="168">
        <f>(C436+(365*2))-$C$3</f>
        <v>-13</v>
      </c>
      <c r="E436" s="161">
        <v>245</v>
      </c>
      <c r="F436" s="115">
        <f>MIN($C$5/365, (D436/365))</f>
        <v>-3.5616438356164383E-2</v>
      </c>
      <c r="H436" s="152" t="s">
        <v>80</v>
      </c>
      <c r="I436" s="155">
        <f>Parameter!$C$18*(Parameter!$C$17/Parameter!$C$4-1)</f>
        <v>2.0314078970998599</v>
      </c>
      <c r="J436" s="152" t="s">
        <v>81</v>
      </c>
      <c r="L436" s="160" t="s">
        <v>79</v>
      </c>
      <c r="M436" s="167">
        <v>43742</v>
      </c>
      <c r="N436" s="168">
        <f>(M436+(365*2))-$C$3</f>
        <v>275</v>
      </c>
      <c r="O436" s="161">
        <v>81</v>
      </c>
      <c r="P436" s="115">
        <f>MIN($C$5/365, (N436/365))</f>
        <v>0.75342465753424659</v>
      </c>
      <c r="Q436" s="11"/>
      <c r="R436" s="152" t="s">
        <v>80</v>
      </c>
      <c r="S436" s="155">
        <f>Parameter!$C$18*(Parameter!$C$17/Parameter!$C$4-1)</f>
        <v>2.0314078970998599</v>
      </c>
      <c r="T436" s="152" t="s">
        <v>81</v>
      </c>
      <c r="V436" s="160" t="s">
        <v>82</v>
      </c>
      <c r="W436" s="161">
        <v>45029</v>
      </c>
      <c r="X436" s="177" t="s">
        <v>83</v>
      </c>
    </row>
    <row r="437" spans="2:24">
      <c r="B437" s="176" t="s">
        <v>79</v>
      </c>
      <c r="C437" s="193">
        <v>43455</v>
      </c>
      <c r="D437" s="168">
        <f t="shared" ref="D437:D480" si="47">(C437+(365*2))-$C$3</f>
        <v>-12</v>
      </c>
      <c r="E437" s="161">
        <v>311</v>
      </c>
      <c r="F437" s="115">
        <f t="shared" ref="F437:F480" si="48">MIN($C$5/365, (D437/365))</f>
        <v>-3.287671232876712E-2</v>
      </c>
      <c r="H437" s="150">
        <f t="shared" ref="H437:H480" si="49">C436</f>
        <v>43454</v>
      </c>
      <c r="I437" s="157">
        <f>MAX(0,$I$14*E436*Parameter!$C$6*Parameter!$C$5*Parameter!$C$7*Parameter!$C$8*Parameter!$C$9*Parameter!$C$19*F436)</f>
        <v>0</v>
      </c>
      <c r="J437" s="159" t="s">
        <v>81</v>
      </c>
      <c r="L437" s="160" t="s">
        <v>79</v>
      </c>
      <c r="M437" s="167">
        <v>43743</v>
      </c>
      <c r="N437" s="168">
        <f t="shared" ref="N437:N440" si="50">(M437+(365*2))-$C$3</f>
        <v>276</v>
      </c>
      <c r="O437" s="161">
        <v>168</v>
      </c>
      <c r="P437" s="115">
        <f t="shared" ref="P437:P440" si="51">MIN($C$5/365, (N437/365))</f>
        <v>0.75616438356164384</v>
      </c>
      <c r="Q437" s="11"/>
      <c r="R437" s="150">
        <f t="shared" ref="R437:R441" si="52">M436</f>
        <v>43742</v>
      </c>
      <c r="S437" s="157">
        <f>MAX(0,$I$14*O436*Parameter!$C$6*Parameter!$C$5*Parameter!$C$7*Parameter!$C$8*Parameter!$C$9*Parameter!$C$19*P436)</f>
        <v>37.918804009754062</v>
      </c>
      <c r="T437" s="159" t="s">
        <v>81</v>
      </c>
      <c r="V437" s="160" t="s">
        <v>84</v>
      </c>
      <c r="W437" s="161">
        <f>(W436/365)*$C$5</f>
        <v>63657.435616438357</v>
      </c>
      <c r="X437" s="177" t="s">
        <v>85</v>
      </c>
    </row>
    <row r="438" spans="2:24">
      <c r="B438" s="176" t="s">
        <v>79</v>
      </c>
      <c r="C438" s="193">
        <v>43456</v>
      </c>
      <c r="D438" s="168">
        <f t="shared" si="47"/>
        <v>-11</v>
      </c>
      <c r="E438" s="161">
        <v>238</v>
      </c>
      <c r="F438" s="115">
        <f t="shared" si="48"/>
        <v>-3.0136986301369864E-2</v>
      </c>
      <c r="H438" s="150">
        <f t="shared" si="49"/>
        <v>43455</v>
      </c>
      <c r="I438" s="157">
        <f>MAX(0,$I$14*E437*Parameter!$C$6*Parameter!$C$5*Parameter!$C$7*Parameter!$C$8*Parameter!$C$9*Parameter!$C$19*F437)</f>
        <v>0</v>
      </c>
      <c r="J438" s="159" t="s">
        <v>81</v>
      </c>
      <c r="L438" s="160" t="s">
        <v>79</v>
      </c>
      <c r="M438" s="167">
        <v>43744</v>
      </c>
      <c r="N438" s="168">
        <f t="shared" si="50"/>
        <v>277</v>
      </c>
      <c r="O438" s="161">
        <v>257</v>
      </c>
      <c r="P438" s="115">
        <f t="shared" si="51"/>
        <v>0.75890410958904109</v>
      </c>
      <c r="Q438" s="11"/>
      <c r="R438" s="150">
        <f t="shared" si="52"/>
        <v>43743</v>
      </c>
      <c r="S438" s="157">
        <f>MAX(0,$I$14*O437*Parameter!$C$6*Parameter!$C$5*Parameter!$C$7*Parameter!$C$8*Parameter!$C$9*Parameter!$C$19*P437)</f>
        <v>78.93239525585976</v>
      </c>
      <c r="T438" s="159" t="s">
        <v>81</v>
      </c>
      <c r="V438" s="160" t="s">
        <v>86</v>
      </c>
      <c r="W438" s="164">
        <f>D430</f>
        <v>9742</v>
      </c>
      <c r="X438" s="177" t="s">
        <v>85</v>
      </c>
    </row>
    <row r="439" spans="2:24">
      <c r="B439" s="176" t="s">
        <v>79</v>
      </c>
      <c r="C439" s="193">
        <v>43457</v>
      </c>
      <c r="D439" s="168">
        <f t="shared" si="47"/>
        <v>-10</v>
      </c>
      <c r="E439" s="161">
        <v>548</v>
      </c>
      <c r="F439" s="115">
        <f t="shared" si="48"/>
        <v>-2.7397260273972601E-2</v>
      </c>
      <c r="H439" s="150">
        <f t="shared" si="49"/>
        <v>43456</v>
      </c>
      <c r="I439" s="157">
        <f>MAX(0,$I$14*E438*Parameter!$C$6*Parameter!$C$5*Parameter!$C$7*Parameter!$C$8*Parameter!$C$9*Parameter!$C$19*F438)</f>
        <v>0</v>
      </c>
      <c r="J439" s="159" t="s">
        <v>81</v>
      </c>
      <c r="L439" s="160" t="s">
        <v>79</v>
      </c>
      <c r="M439" s="167">
        <v>43757</v>
      </c>
      <c r="N439" s="168">
        <f t="shared" si="50"/>
        <v>290</v>
      </c>
      <c r="O439" s="161">
        <v>87</v>
      </c>
      <c r="P439" s="115">
        <f t="shared" si="51"/>
        <v>0.79452054794520544</v>
      </c>
      <c r="Q439" s="11"/>
      <c r="R439" s="150">
        <f t="shared" si="52"/>
        <v>43744</v>
      </c>
      <c r="S439" s="157">
        <f>MAX(0,$I$14*O438*Parameter!$C$6*Parameter!$C$5*Parameter!$C$7*Parameter!$C$8*Parameter!$C$9*Parameter!$C$19*P438)</f>
        <v>121.18526323907437</v>
      </c>
      <c r="T439" s="159" t="s">
        <v>81</v>
      </c>
      <c r="V439" s="165" t="s">
        <v>87</v>
      </c>
      <c r="W439" s="166">
        <f>(W437-W438)/W437</f>
        <v>0.84696210418057893</v>
      </c>
      <c r="X439" s="178" t="str">
        <f>IF(W439&lt;100%,"Less than expected","More than expected")</f>
        <v>Less than expected</v>
      </c>
    </row>
    <row r="440" spans="2:24">
      <c r="B440" s="176" t="s">
        <v>79</v>
      </c>
      <c r="C440" s="193">
        <v>43458</v>
      </c>
      <c r="D440" s="168">
        <f t="shared" si="47"/>
        <v>-9</v>
      </c>
      <c r="E440" s="161">
        <v>230</v>
      </c>
      <c r="F440" s="115">
        <f t="shared" si="48"/>
        <v>-2.4657534246575342E-2</v>
      </c>
      <c r="H440" s="150">
        <f t="shared" si="49"/>
        <v>43457</v>
      </c>
      <c r="I440" s="157">
        <f>MAX(0,$I$14*E439*Parameter!$C$6*Parameter!$C$5*Parameter!$C$7*Parameter!$C$8*Parameter!$C$9*Parameter!$C$19*F439)</f>
        <v>0</v>
      </c>
      <c r="J440" s="159" t="s">
        <v>81</v>
      </c>
      <c r="L440" s="160" t="s">
        <v>79</v>
      </c>
      <c r="M440" s="167">
        <v>43758</v>
      </c>
      <c r="N440" s="168">
        <f t="shared" si="50"/>
        <v>291</v>
      </c>
      <c r="O440" s="161">
        <v>102</v>
      </c>
      <c r="P440" s="115">
        <f t="shared" si="51"/>
        <v>0.79726027397260268</v>
      </c>
      <c r="Q440" s="11"/>
      <c r="R440" s="150">
        <f t="shared" si="52"/>
        <v>43757</v>
      </c>
      <c r="S440" s="157">
        <f>MAX(0,$I$14*O439*Parameter!$C$6*Parameter!$C$5*Parameter!$C$7*Parameter!$C$8*Parameter!$C$9*Parameter!$C$19*P439)</f>
        <v>42.949109996233226</v>
      </c>
      <c r="T440" s="159" t="s">
        <v>81</v>
      </c>
      <c r="V440" s="162"/>
      <c r="W440" s="113"/>
      <c r="X440" s="179"/>
    </row>
    <row r="441" spans="2:24">
      <c r="B441" s="176" t="s">
        <v>79</v>
      </c>
      <c r="C441" s="193">
        <v>43459</v>
      </c>
      <c r="D441" s="168">
        <f t="shared" si="47"/>
        <v>-8</v>
      </c>
      <c r="E441" s="161">
        <v>353</v>
      </c>
      <c r="F441" s="115">
        <f t="shared" si="48"/>
        <v>-2.1917808219178082E-2</v>
      </c>
      <c r="H441" s="150">
        <f t="shared" si="49"/>
        <v>43458</v>
      </c>
      <c r="I441" s="157">
        <f>MAX(0,$I$14*E440*Parameter!$C$6*Parameter!$C$5*Parameter!$C$7*Parameter!$C$8*Parameter!$C$9*Parameter!$C$19*F440)</f>
        <v>0</v>
      </c>
      <c r="J441" s="159" t="s">
        <v>81</v>
      </c>
      <c r="L441" s="259" t="s">
        <v>88</v>
      </c>
      <c r="M441" s="259"/>
      <c r="N441" s="259"/>
      <c r="O441" s="260">
        <f>SUM(O436:O440)</f>
        <v>695</v>
      </c>
      <c r="P441" s="261"/>
      <c r="Q441" s="11"/>
      <c r="R441" s="150">
        <f t="shared" si="52"/>
        <v>43758</v>
      </c>
      <c r="S441" s="157">
        <f>MAX(0,$I$14*O440*Parameter!$C$6*Parameter!$C$5*Parameter!$C$7*Parameter!$C$8*Parameter!$C$9*Parameter!$C$19*P440)</f>
        <v>50.527763888553082</v>
      </c>
      <c r="T441" s="159" t="s">
        <v>81</v>
      </c>
      <c r="X441" s="172"/>
    </row>
    <row r="442" spans="2:24">
      <c r="B442" s="176" t="s">
        <v>79</v>
      </c>
      <c r="C442" s="193">
        <v>43460</v>
      </c>
      <c r="D442" s="168">
        <f t="shared" si="47"/>
        <v>-7</v>
      </c>
      <c r="E442" s="161">
        <v>467</v>
      </c>
      <c r="F442" s="115">
        <f t="shared" si="48"/>
        <v>-1.9178082191780823E-2</v>
      </c>
      <c r="H442" s="150">
        <f t="shared" si="49"/>
        <v>43459</v>
      </c>
      <c r="I442" s="157">
        <f>MAX(0,$I$14*E441*Parameter!$C$6*Parameter!$C$5*Parameter!$C$7*Parameter!$C$8*Parameter!$C$9*Parameter!$C$19*F441)</f>
        <v>0</v>
      </c>
      <c r="J442" s="159" t="s">
        <v>81</v>
      </c>
      <c r="L442" s="259"/>
      <c r="M442" s="259"/>
      <c r="N442" s="259"/>
      <c r="O442" s="260"/>
      <c r="P442" s="261"/>
      <c r="Q442" s="11"/>
      <c r="R442" s="152" t="s">
        <v>89</v>
      </c>
      <c r="S442" s="169">
        <f>SUM(S437:S441)</f>
        <v>331.51333638947449</v>
      </c>
      <c r="T442" s="159" t="s">
        <v>81</v>
      </c>
      <c r="X442" s="172"/>
    </row>
    <row r="443" spans="2:24">
      <c r="B443" s="176" t="s">
        <v>79</v>
      </c>
      <c r="C443" s="193">
        <v>43461</v>
      </c>
      <c r="D443" s="168">
        <f t="shared" si="47"/>
        <v>-6</v>
      </c>
      <c r="E443" s="161">
        <v>351</v>
      </c>
      <c r="F443" s="115">
        <f t="shared" si="48"/>
        <v>-1.643835616438356E-2</v>
      </c>
      <c r="H443" s="150">
        <f t="shared" si="49"/>
        <v>43460</v>
      </c>
      <c r="I443" s="157">
        <f>MAX(0,$I$14*E442*Parameter!$C$6*Parameter!$C$5*Parameter!$C$7*Parameter!$C$8*Parameter!$C$9*Parameter!$C$19*F442)</f>
        <v>0</v>
      </c>
      <c r="J443" s="159" t="s">
        <v>81</v>
      </c>
      <c r="L443" s="162"/>
      <c r="M443" s="194"/>
      <c r="N443" s="195"/>
      <c r="O443" s="113"/>
      <c r="P443" s="114"/>
      <c r="Q443" s="11"/>
      <c r="R443" s="196"/>
      <c r="S443" s="197"/>
      <c r="T443" s="198"/>
      <c r="X443" s="172"/>
    </row>
    <row r="444" spans="2:24">
      <c r="B444" s="176" t="s">
        <v>79</v>
      </c>
      <c r="C444" s="193">
        <v>43462</v>
      </c>
      <c r="D444" s="168">
        <f t="shared" si="47"/>
        <v>-5</v>
      </c>
      <c r="E444" s="161">
        <v>389</v>
      </c>
      <c r="F444" s="115">
        <f t="shared" si="48"/>
        <v>-1.3698630136986301E-2</v>
      </c>
      <c r="H444" s="150">
        <f t="shared" si="49"/>
        <v>43461</v>
      </c>
      <c r="I444" s="157">
        <f>MAX(0,$I$14*E443*Parameter!$C$6*Parameter!$C$5*Parameter!$C$7*Parameter!$C$8*Parameter!$C$9*Parameter!$C$19*F443)</f>
        <v>0</v>
      </c>
      <c r="J444" s="159" t="s">
        <v>81</v>
      </c>
      <c r="L444" s="162"/>
      <c r="M444" s="194"/>
      <c r="N444" s="195"/>
      <c r="O444" s="113"/>
      <c r="P444" s="114"/>
      <c r="Q444" s="11"/>
      <c r="R444" s="196"/>
      <c r="S444" s="197"/>
      <c r="T444" s="198"/>
      <c r="X444" s="172"/>
    </row>
    <row r="445" spans="2:24">
      <c r="B445" s="176" t="s">
        <v>79</v>
      </c>
      <c r="C445" s="193">
        <v>43464</v>
      </c>
      <c r="D445" s="168">
        <f t="shared" si="47"/>
        <v>-3</v>
      </c>
      <c r="E445" s="161">
        <v>629</v>
      </c>
      <c r="F445" s="115">
        <f t="shared" si="48"/>
        <v>-8.21917808219178E-3</v>
      </c>
      <c r="H445" s="150">
        <f t="shared" si="49"/>
        <v>43462</v>
      </c>
      <c r="I445" s="157">
        <f>MAX(0,$I$14*E444*Parameter!$C$6*Parameter!$C$5*Parameter!$C$7*Parameter!$C$8*Parameter!$C$9*Parameter!$C$19*F444)</f>
        <v>0</v>
      </c>
      <c r="J445" s="159" t="s">
        <v>81</v>
      </c>
      <c r="L445" s="162"/>
      <c r="M445" s="194"/>
      <c r="N445" s="195"/>
      <c r="O445" s="113"/>
      <c r="P445" s="114"/>
      <c r="Q445" s="11"/>
      <c r="R445" s="196"/>
      <c r="S445" s="197"/>
      <c r="T445" s="198"/>
      <c r="X445" s="172"/>
    </row>
    <row r="446" spans="2:24">
      <c r="B446" s="176" t="s">
        <v>79</v>
      </c>
      <c r="C446" s="193">
        <v>43465</v>
      </c>
      <c r="D446" s="168">
        <f t="shared" si="47"/>
        <v>-2</v>
      </c>
      <c r="E446" s="161">
        <v>162</v>
      </c>
      <c r="F446" s="115">
        <f t="shared" si="48"/>
        <v>-5.4794520547945206E-3</v>
      </c>
      <c r="H446" s="150">
        <f t="shared" si="49"/>
        <v>43464</v>
      </c>
      <c r="I446" s="157">
        <f>MAX(0,$I$14*E445*Parameter!$C$6*Parameter!$C$5*Parameter!$C$7*Parameter!$C$8*Parameter!$C$9*Parameter!$C$19*F445)</f>
        <v>0</v>
      </c>
      <c r="J446" s="159" t="s">
        <v>81</v>
      </c>
      <c r="L446" s="162"/>
      <c r="M446" s="194"/>
      <c r="N446" s="195"/>
      <c r="O446" s="113"/>
      <c r="P446" s="114"/>
      <c r="Q446" s="11"/>
      <c r="R446" s="196"/>
      <c r="S446" s="197"/>
      <c r="T446" s="198"/>
      <c r="X446" s="172"/>
    </row>
    <row r="447" spans="2:24">
      <c r="B447" s="176" t="s">
        <v>79</v>
      </c>
      <c r="C447" s="193">
        <v>43468</v>
      </c>
      <c r="D447" s="168">
        <f t="shared" si="47"/>
        <v>1</v>
      </c>
      <c r="E447" s="161">
        <v>399</v>
      </c>
      <c r="F447" s="115">
        <f t="shared" si="48"/>
        <v>2.7397260273972603E-3</v>
      </c>
      <c r="H447" s="150">
        <f t="shared" si="49"/>
        <v>43465</v>
      </c>
      <c r="I447" s="157">
        <f>MAX(0,$I$14*E446*Parameter!$C$6*Parameter!$C$5*Parameter!$C$7*Parameter!$C$8*Parameter!$C$9*Parameter!$C$19*F446)</f>
        <v>0</v>
      </c>
      <c r="J447" s="159" t="s">
        <v>81</v>
      </c>
      <c r="L447" s="162"/>
      <c r="M447" s="194"/>
      <c r="N447" s="195"/>
      <c r="O447" s="113"/>
      <c r="P447" s="114"/>
      <c r="Q447" s="11"/>
      <c r="R447" s="196"/>
      <c r="S447" s="197"/>
      <c r="T447" s="198"/>
      <c r="V447" s="162"/>
      <c r="W447" s="113"/>
      <c r="X447" s="179"/>
    </row>
    <row r="448" spans="2:24">
      <c r="B448" s="176" t="s">
        <v>79</v>
      </c>
      <c r="C448" s="193">
        <v>43469</v>
      </c>
      <c r="D448" s="168">
        <f t="shared" si="47"/>
        <v>2</v>
      </c>
      <c r="E448" s="161">
        <v>444</v>
      </c>
      <c r="F448" s="115">
        <f t="shared" si="48"/>
        <v>5.4794520547945206E-3</v>
      </c>
      <c r="H448" s="150">
        <f t="shared" si="49"/>
        <v>43468</v>
      </c>
      <c r="I448" s="157">
        <f>MAX(0,$I$14*E447*Parameter!$C$6*Parameter!$C$5*Parameter!$C$7*Parameter!$C$8*Parameter!$C$9*Parameter!$C$19*F447)</f>
        <v>0.67921898091545996</v>
      </c>
      <c r="J448" s="159" t="s">
        <v>81</v>
      </c>
      <c r="L448" s="162"/>
      <c r="M448" s="194"/>
      <c r="N448" s="195"/>
      <c r="O448" s="113"/>
      <c r="P448" s="114"/>
      <c r="Q448" s="11"/>
      <c r="R448" s="196"/>
      <c r="S448" s="197"/>
      <c r="T448" s="198"/>
      <c r="V448" s="162"/>
      <c r="W448" s="113"/>
      <c r="X448" s="179"/>
    </row>
    <row r="449" spans="2:24">
      <c r="B449" s="176" t="s">
        <v>79</v>
      </c>
      <c r="C449" s="193">
        <v>43471</v>
      </c>
      <c r="D449" s="168">
        <f t="shared" si="47"/>
        <v>4</v>
      </c>
      <c r="E449" s="161">
        <v>947</v>
      </c>
      <c r="F449" s="115">
        <f t="shared" si="48"/>
        <v>1.0958904109589041E-2</v>
      </c>
      <c r="H449" s="150">
        <f t="shared" si="49"/>
        <v>43469</v>
      </c>
      <c r="I449" s="157">
        <f>MAX(0,$I$14*E448*Parameter!$C$6*Parameter!$C$5*Parameter!$C$7*Parameter!$C$8*Parameter!$C$9*Parameter!$C$19*F448)</f>
        <v>1.5116452507592191</v>
      </c>
      <c r="J449" s="159" t="s">
        <v>81</v>
      </c>
      <c r="L449" s="162"/>
      <c r="M449" s="194"/>
      <c r="N449" s="195"/>
      <c r="O449" s="113"/>
      <c r="P449" s="114"/>
      <c r="Q449" s="11"/>
      <c r="R449" s="196"/>
      <c r="S449" s="197"/>
      <c r="T449" s="198"/>
      <c r="V449" s="162"/>
      <c r="W449" s="113"/>
      <c r="X449" s="179"/>
    </row>
    <row r="450" spans="2:24">
      <c r="B450" s="176" t="s">
        <v>79</v>
      </c>
      <c r="C450" s="193">
        <v>43472</v>
      </c>
      <c r="D450" s="168">
        <f t="shared" si="47"/>
        <v>5</v>
      </c>
      <c r="E450" s="161">
        <v>658</v>
      </c>
      <c r="F450" s="115">
        <f t="shared" si="48"/>
        <v>1.3698630136986301E-2</v>
      </c>
      <c r="H450" s="150">
        <f t="shared" si="49"/>
        <v>43471</v>
      </c>
      <c r="I450" s="157">
        <f>MAX(0,$I$14*E449*Parameter!$C$6*Parameter!$C$5*Parameter!$C$7*Parameter!$C$8*Parameter!$C$9*Parameter!$C$19*F449)</f>
        <v>6.4483245606710824</v>
      </c>
      <c r="J450" s="159" t="s">
        <v>81</v>
      </c>
      <c r="L450" s="162"/>
      <c r="M450" s="194"/>
      <c r="N450" s="195"/>
      <c r="O450" s="113"/>
      <c r="P450" s="114"/>
      <c r="Q450" s="11"/>
      <c r="R450" s="196"/>
      <c r="S450" s="197"/>
      <c r="T450" s="198"/>
      <c r="V450" s="162"/>
      <c r="W450" s="113"/>
      <c r="X450" s="179"/>
    </row>
    <row r="451" spans="2:24">
      <c r="B451" s="176" t="s">
        <v>79</v>
      </c>
      <c r="C451" s="193">
        <v>43473</v>
      </c>
      <c r="D451" s="168">
        <f t="shared" si="47"/>
        <v>6</v>
      </c>
      <c r="E451" s="161">
        <v>135</v>
      </c>
      <c r="F451" s="115">
        <f t="shared" si="48"/>
        <v>1.643835616438356E-2</v>
      </c>
      <c r="H451" s="150">
        <f t="shared" si="49"/>
        <v>43472</v>
      </c>
      <c r="I451" s="157">
        <f>MAX(0,$I$14*E450*Parameter!$C$6*Parameter!$C$5*Parameter!$C$7*Parameter!$C$8*Parameter!$C$9*Parameter!$C$19*F450)</f>
        <v>5.600577561934494</v>
      </c>
      <c r="J451" s="159" t="s">
        <v>81</v>
      </c>
      <c r="L451" s="162"/>
      <c r="M451" s="194"/>
      <c r="N451" s="195"/>
      <c r="O451" s="113"/>
      <c r="P451" s="114"/>
      <c r="Q451" s="11"/>
      <c r="R451" s="196"/>
      <c r="S451" s="197"/>
      <c r="T451" s="198"/>
      <c r="V451" s="162"/>
      <c r="W451" s="113"/>
      <c r="X451" s="179"/>
    </row>
    <row r="452" spans="2:24">
      <c r="B452" s="176" t="s">
        <v>79</v>
      </c>
      <c r="C452" s="193">
        <v>43474</v>
      </c>
      <c r="D452" s="168">
        <f t="shared" si="47"/>
        <v>7</v>
      </c>
      <c r="E452" s="161">
        <v>388</v>
      </c>
      <c r="F452" s="115">
        <f t="shared" si="48"/>
        <v>1.9178082191780823E-2</v>
      </c>
      <c r="H452" s="150">
        <f t="shared" si="49"/>
        <v>43473</v>
      </c>
      <c r="I452" s="157">
        <f>MAX(0,$I$14*E451*Parameter!$C$6*Parameter!$C$5*Parameter!$C$7*Parameter!$C$8*Parameter!$C$9*Parameter!$C$19*F451)</f>
        <v>1.3788656003546929</v>
      </c>
      <c r="J452" s="159" t="s">
        <v>81</v>
      </c>
      <c r="L452" s="162"/>
      <c r="M452" s="194"/>
      <c r="N452" s="195"/>
      <c r="O452" s="113"/>
      <c r="P452" s="114"/>
      <c r="Q452" s="11"/>
      <c r="R452" s="196"/>
      <c r="S452" s="197"/>
      <c r="T452" s="198"/>
      <c r="V452" s="162"/>
      <c r="W452" s="113"/>
      <c r="X452" s="179"/>
    </row>
    <row r="453" spans="2:24">
      <c r="B453" s="176" t="s">
        <v>79</v>
      </c>
      <c r="C453" s="193">
        <v>43475</v>
      </c>
      <c r="D453" s="168">
        <f t="shared" si="47"/>
        <v>8</v>
      </c>
      <c r="E453" s="161">
        <v>181</v>
      </c>
      <c r="F453" s="115">
        <f t="shared" si="48"/>
        <v>2.1917808219178082E-2</v>
      </c>
      <c r="H453" s="150">
        <f t="shared" si="49"/>
        <v>43474</v>
      </c>
      <c r="I453" s="157">
        <f>MAX(0,$I$14*E452*Parameter!$C$6*Parameter!$C$5*Parameter!$C$7*Parameter!$C$8*Parameter!$C$9*Parameter!$C$19*F452)</f>
        <v>4.6234555192140077</v>
      </c>
      <c r="J453" s="159" t="s">
        <v>81</v>
      </c>
      <c r="L453" s="162"/>
      <c r="M453" s="194"/>
      <c r="N453" s="195"/>
      <c r="O453" s="113"/>
      <c r="P453" s="114"/>
      <c r="Q453" s="11"/>
      <c r="R453" s="196"/>
      <c r="S453" s="197"/>
      <c r="T453" s="198"/>
      <c r="V453" s="162"/>
      <c r="W453" s="113"/>
      <c r="X453" s="179"/>
    </row>
    <row r="454" spans="2:24">
      <c r="B454" s="176" t="s">
        <v>79</v>
      </c>
      <c r="C454" s="193">
        <v>43478</v>
      </c>
      <c r="D454" s="168">
        <f t="shared" si="47"/>
        <v>11</v>
      </c>
      <c r="E454" s="161">
        <v>120</v>
      </c>
      <c r="F454" s="115">
        <f t="shared" si="48"/>
        <v>3.0136986301369864E-2</v>
      </c>
      <c r="H454" s="150">
        <f t="shared" si="49"/>
        <v>43475</v>
      </c>
      <c r="I454" s="157">
        <f>MAX(0,$I$14*E453*Parameter!$C$6*Parameter!$C$5*Parameter!$C$7*Parameter!$C$8*Parameter!$C$9*Parameter!$C$19*F453)</f>
        <v>2.4649350485353034</v>
      </c>
      <c r="J454" s="159" t="s">
        <v>81</v>
      </c>
      <c r="L454" s="162"/>
      <c r="M454" s="194"/>
      <c r="N454" s="195"/>
      <c r="O454" s="113"/>
      <c r="P454" s="114"/>
      <c r="Q454" s="11"/>
      <c r="R454" s="196"/>
      <c r="S454" s="197"/>
      <c r="T454" s="198"/>
      <c r="V454" s="162"/>
      <c r="W454" s="113"/>
      <c r="X454" s="179"/>
    </row>
    <row r="455" spans="2:24">
      <c r="B455" s="176" t="s">
        <v>79</v>
      </c>
      <c r="C455" s="193">
        <v>43480</v>
      </c>
      <c r="D455" s="168">
        <f t="shared" si="47"/>
        <v>13</v>
      </c>
      <c r="E455" s="161">
        <v>53</v>
      </c>
      <c r="F455" s="115">
        <f t="shared" si="48"/>
        <v>3.5616438356164383E-2</v>
      </c>
      <c r="H455" s="150">
        <f t="shared" si="49"/>
        <v>43478</v>
      </c>
      <c r="I455" s="157">
        <f>MAX(0,$I$14*E454*Parameter!$C$6*Parameter!$C$5*Parameter!$C$7*Parameter!$C$8*Parameter!$C$9*Parameter!$C$19*F454)</f>
        <v>2.2470402376150558</v>
      </c>
      <c r="J455" s="159" t="s">
        <v>81</v>
      </c>
      <c r="L455" s="162"/>
      <c r="M455" s="194"/>
      <c r="N455" s="195"/>
      <c r="O455" s="113"/>
      <c r="P455" s="114"/>
      <c r="Q455" s="11"/>
      <c r="R455" s="196"/>
      <c r="S455" s="197"/>
      <c r="T455" s="198"/>
      <c r="V455" s="162"/>
      <c r="W455" s="113"/>
      <c r="X455" s="179"/>
    </row>
    <row r="456" spans="2:24">
      <c r="B456" s="176" t="s">
        <v>79</v>
      </c>
      <c r="C456" s="193">
        <v>43481</v>
      </c>
      <c r="D456" s="168">
        <f t="shared" si="47"/>
        <v>14</v>
      </c>
      <c r="E456" s="161">
        <v>70</v>
      </c>
      <c r="F456" s="115">
        <f t="shared" si="48"/>
        <v>3.8356164383561646E-2</v>
      </c>
      <c r="H456" s="150">
        <f t="shared" si="49"/>
        <v>43480</v>
      </c>
      <c r="I456" s="157">
        <f>MAX(0,$I$14*E455*Parameter!$C$6*Parameter!$C$5*Parameter!$C$7*Parameter!$C$8*Parameter!$C$9*Parameter!$C$19*F455)</f>
        <v>1.1728869119066463</v>
      </c>
      <c r="J456" s="159" t="s">
        <v>81</v>
      </c>
      <c r="L456" s="162"/>
      <c r="M456" s="194"/>
      <c r="N456" s="195"/>
      <c r="O456" s="113"/>
      <c r="P456" s="114"/>
      <c r="Q456" s="11"/>
      <c r="R456" s="196"/>
      <c r="S456" s="197"/>
      <c r="T456" s="198"/>
      <c r="V456" s="162"/>
      <c r="W456" s="113"/>
      <c r="X456" s="179"/>
    </row>
    <row r="457" spans="2:24">
      <c r="B457" s="176" t="s">
        <v>79</v>
      </c>
      <c r="C457" s="193">
        <v>43532</v>
      </c>
      <c r="D457" s="168">
        <f t="shared" si="47"/>
        <v>65</v>
      </c>
      <c r="E457" s="161">
        <v>445</v>
      </c>
      <c r="F457" s="115">
        <f t="shared" si="48"/>
        <v>0.17808219178082191</v>
      </c>
      <c r="H457" s="150">
        <f t="shared" si="49"/>
        <v>43481</v>
      </c>
      <c r="I457" s="157">
        <f>MAX(0,$I$14*E456*Parameter!$C$6*Parameter!$C$5*Parameter!$C$7*Parameter!$C$8*Parameter!$C$9*Parameter!$C$19*F456)</f>
        <v>1.6682571461081477</v>
      </c>
      <c r="J457" s="159" t="s">
        <v>81</v>
      </c>
      <c r="L457" s="162"/>
      <c r="M457" s="194"/>
      <c r="N457" s="195"/>
      <c r="O457" s="113"/>
      <c r="P457" s="114"/>
      <c r="Q457" s="11"/>
      <c r="R457" s="196"/>
      <c r="S457" s="197"/>
      <c r="T457" s="198"/>
      <c r="V457" s="162"/>
      <c r="W457" s="113"/>
      <c r="X457" s="179"/>
    </row>
    <row r="458" spans="2:24">
      <c r="B458" s="176" t="s">
        <v>79</v>
      </c>
      <c r="C458" s="193">
        <v>43533</v>
      </c>
      <c r="D458" s="168">
        <f t="shared" si="47"/>
        <v>66</v>
      </c>
      <c r="E458" s="161">
        <v>409</v>
      </c>
      <c r="F458" s="115">
        <f t="shared" si="48"/>
        <v>0.18082191780821918</v>
      </c>
      <c r="H458" s="150">
        <f t="shared" si="49"/>
        <v>43532</v>
      </c>
      <c r="I458" s="157">
        <f>MAX(0,$I$14*E457*Parameter!$C$6*Parameter!$C$5*Parameter!$C$7*Parameter!$C$8*Parameter!$C$9*Parameter!$C$19*F457)</f>
        <v>49.239120358345055</v>
      </c>
      <c r="J458" s="159" t="s">
        <v>81</v>
      </c>
      <c r="L458" s="162"/>
      <c r="M458" s="194"/>
      <c r="N458" s="195"/>
      <c r="O458" s="113"/>
      <c r="P458" s="114"/>
      <c r="Q458" s="11"/>
      <c r="R458" s="196"/>
      <c r="S458" s="197"/>
      <c r="T458" s="198"/>
      <c r="V458" s="162"/>
      <c r="W458" s="113"/>
      <c r="X458" s="179"/>
    </row>
    <row r="459" spans="2:24">
      <c r="B459" s="176" t="s">
        <v>79</v>
      </c>
      <c r="C459" s="193">
        <v>43535</v>
      </c>
      <c r="D459" s="168">
        <f t="shared" si="47"/>
        <v>68</v>
      </c>
      <c r="E459" s="161">
        <v>357</v>
      </c>
      <c r="F459" s="115">
        <f t="shared" si="48"/>
        <v>0.18630136986301371</v>
      </c>
      <c r="H459" s="150">
        <f t="shared" si="49"/>
        <v>43533</v>
      </c>
      <c r="I459" s="157">
        <f>MAX(0,$I$14*E458*Parameter!$C$6*Parameter!$C$5*Parameter!$C$7*Parameter!$C$8*Parameter!$C$9*Parameter!$C$19*F458)</f>
        <v>45.951972859227901</v>
      </c>
      <c r="J459" s="159" t="s">
        <v>81</v>
      </c>
      <c r="L459" s="162"/>
      <c r="M459" s="194"/>
      <c r="N459" s="195"/>
      <c r="O459" s="113"/>
      <c r="P459" s="114"/>
      <c r="Q459" s="11"/>
      <c r="R459" s="196"/>
      <c r="S459" s="197"/>
      <c r="T459" s="198"/>
      <c r="V459" s="162"/>
      <c r="W459" s="113"/>
      <c r="X459" s="179"/>
    </row>
    <row r="460" spans="2:24">
      <c r="B460" s="176" t="s">
        <v>79</v>
      </c>
      <c r="C460" s="193">
        <v>43536</v>
      </c>
      <c r="D460" s="168">
        <f t="shared" si="47"/>
        <v>69</v>
      </c>
      <c r="E460" s="161">
        <v>238</v>
      </c>
      <c r="F460" s="115">
        <f t="shared" si="48"/>
        <v>0.18904109589041096</v>
      </c>
      <c r="H460" s="150">
        <f t="shared" si="49"/>
        <v>43535</v>
      </c>
      <c r="I460" s="157">
        <f>MAX(0,$I$14*E459*Parameter!$C$6*Parameter!$C$5*Parameter!$C$7*Parameter!$C$8*Parameter!$C$9*Parameter!$C$19*F459)</f>
        <v>41.325112733593258</v>
      </c>
      <c r="J460" s="159" t="s">
        <v>81</v>
      </c>
      <c r="L460" s="162"/>
      <c r="M460" s="194"/>
      <c r="N460" s="195"/>
      <c r="O460" s="113"/>
      <c r="P460" s="114"/>
      <c r="Q460" s="11"/>
      <c r="R460" s="196"/>
      <c r="S460" s="197"/>
      <c r="T460" s="198"/>
      <c r="V460" s="162"/>
      <c r="W460" s="113"/>
      <c r="X460" s="179"/>
    </row>
    <row r="461" spans="2:24">
      <c r="B461" s="176" t="s">
        <v>79</v>
      </c>
      <c r="C461" s="193">
        <v>43537</v>
      </c>
      <c r="D461" s="168">
        <f t="shared" si="47"/>
        <v>70</v>
      </c>
      <c r="E461" s="161">
        <v>95</v>
      </c>
      <c r="F461" s="115">
        <f t="shared" si="48"/>
        <v>0.19178082191780821</v>
      </c>
      <c r="H461" s="150">
        <f t="shared" si="49"/>
        <v>43536</v>
      </c>
      <c r="I461" s="157">
        <f>MAX(0,$I$14*E460*Parameter!$C$6*Parameter!$C$5*Parameter!$C$7*Parameter!$C$8*Parameter!$C$9*Parameter!$C$19*F460)</f>
        <v>27.95522331978367</v>
      </c>
      <c r="J461" s="159" t="s">
        <v>81</v>
      </c>
      <c r="L461" s="162"/>
      <c r="M461" s="194"/>
      <c r="N461" s="195"/>
      <c r="O461" s="113"/>
      <c r="P461" s="114"/>
      <c r="Q461" s="11"/>
      <c r="R461" s="196"/>
      <c r="S461" s="197"/>
      <c r="T461" s="198"/>
      <c r="V461" s="162"/>
      <c r="W461" s="113"/>
      <c r="X461" s="179"/>
    </row>
    <row r="462" spans="2:24">
      <c r="B462" s="176" t="s">
        <v>79</v>
      </c>
      <c r="C462" s="193">
        <v>43538</v>
      </c>
      <c r="D462" s="168">
        <f t="shared" si="47"/>
        <v>71</v>
      </c>
      <c r="E462" s="161">
        <v>114</v>
      </c>
      <c r="F462" s="115">
        <f t="shared" si="48"/>
        <v>0.19452054794520549</v>
      </c>
      <c r="H462" s="150">
        <f t="shared" si="49"/>
        <v>43537</v>
      </c>
      <c r="I462" s="157">
        <f>MAX(0,$I$14*E461*Parameter!$C$6*Parameter!$C$5*Parameter!$C$7*Parameter!$C$8*Parameter!$C$9*Parameter!$C$19*F461)</f>
        <v>11.320316348591</v>
      </c>
      <c r="J462" s="159" t="s">
        <v>81</v>
      </c>
      <c r="L462" s="162"/>
      <c r="M462" s="239"/>
      <c r="N462" s="195"/>
      <c r="O462" s="113"/>
      <c r="P462" s="114"/>
      <c r="Q462" s="11"/>
      <c r="R462" s="196"/>
      <c r="S462" s="197"/>
      <c r="T462" s="198"/>
      <c r="V462" s="162"/>
      <c r="W462" s="113"/>
      <c r="X462" s="179"/>
    </row>
    <row r="463" spans="2:24">
      <c r="B463" s="176" t="s">
        <v>79</v>
      </c>
      <c r="C463" s="193">
        <v>43539</v>
      </c>
      <c r="D463" s="168">
        <f t="shared" si="47"/>
        <v>72</v>
      </c>
      <c r="E463" s="161">
        <v>189</v>
      </c>
      <c r="F463" s="115">
        <f t="shared" si="48"/>
        <v>0.19726027397260273</v>
      </c>
      <c r="H463" s="150">
        <f t="shared" si="49"/>
        <v>43538</v>
      </c>
      <c r="I463" s="157">
        <f>MAX(0,$I$14*E462*Parameter!$C$6*Parameter!$C$5*Parameter!$C$7*Parameter!$C$8*Parameter!$C$9*Parameter!$C$19*F462)</f>
        <v>13.778442184285046</v>
      </c>
      <c r="J463" s="159" t="s">
        <v>81</v>
      </c>
      <c r="Q463" s="11"/>
      <c r="R463" s="196"/>
      <c r="S463" s="197"/>
      <c r="T463" s="198"/>
      <c r="V463" s="162"/>
      <c r="W463" s="113"/>
      <c r="X463" s="179"/>
    </row>
    <row r="464" spans="2:24">
      <c r="B464" s="176" t="s">
        <v>79</v>
      </c>
      <c r="C464" s="193">
        <v>43540</v>
      </c>
      <c r="D464" s="168">
        <f t="shared" si="47"/>
        <v>73</v>
      </c>
      <c r="E464" s="161">
        <v>675</v>
      </c>
      <c r="F464" s="115">
        <f t="shared" si="48"/>
        <v>0.2</v>
      </c>
      <c r="H464" s="150">
        <f t="shared" si="49"/>
        <v>43539</v>
      </c>
      <c r="I464" s="157">
        <f>MAX(0,$I$14*E463*Parameter!$C$6*Parameter!$C$5*Parameter!$C$7*Parameter!$C$8*Parameter!$C$9*Parameter!$C$19*F463)</f>
        <v>23.164942085958845</v>
      </c>
      <c r="J464" s="159" t="s">
        <v>81</v>
      </c>
      <c r="X464" s="172"/>
    </row>
    <row r="465" spans="2:24">
      <c r="B465" s="176" t="s">
        <v>79</v>
      </c>
      <c r="C465" s="193">
        <v>43541</v>
      </c>
      <c r="D465" s="168">
        <f t="shared" si="47"/>
        <v>74</v>
      </c>
      <c r="E465" s="161">
        <v>188</v>
      </c>
      <c r="F465" s="115">
        <f t="shared" si="48"/>
        <v>0.20273972602739726</v>
      </c>
      <c r="H465" s="150">
        <f t="shared" si="49"/>
        <v>43540</v>
      </c>
      <c r="I465" s="157">
        <f>MAX(0,$I$14*E464*Parameter!$C$6*Parameter!$C$5*Parameter!$C$7*Parameter!$C$8*Parameter!$C$9*Parameter!$C$19*F464)</f>
        <v>83.880990688243855</v>
      </c>
      <c r="J465" s="159" t="s">
        <v>81</v>
      </c>
      <c r="L465" s="162"/>
      <c r="M465" s="113"/>
      <c r="N465" s="163"/>
      <c r="X465" s="172"/>
    </row>
    <row r="466" spans="2:24">
      <c r="B466" s="176" t="s">
        <v>79</v>
      </c>
      <c r="C466" s="193">
        <v>43542</v>
      </c>
      <c r="D466" s="168">
        <f t="shared" si="47"/>
        <v>75</v>
      </c>
      <c r="E466" s="161">
        <v>434</v>
      </c>
      <c r="F466" s="115">
        <f t="shared" si="48"/>
        <v>0.20547945205479451</v>
      </c>
      <c r="H466" s="150">
        <f t="shared" si="49"/>
        <v>43541</v>
      </c>
      <c r="I466" s="157">
        <f>MAX(0,$I$14*E465*Parameter!$C$6*Parameter!$C$5*Parameter!$C$7*Parameter!$C$8*Parameter!$C$9*Parameter!$C$19*F465)</f>
        <v>23.682442261894433</v>
      </c>
      <c r="J466" s="159" t="s">
        <v>81</v>
      </c>
      <c r="L466" s="162"/>
      <c r="M466" s="113"/>
      <c r="N466" s="163"/>
      <c r="X466" s="172"/>
    </row>
    <row r="467" spans="2:24">
      <c r="B467" s="176" t="s">
        <v>79</v>
      </c>
      <c r="C467" s="193">
        <v>43543</v>
      </c>
      <c r="D467" s="168">
        <f t="shared" si="47"/>
        <v>76</v>
      </c>
      <c r="E467" s="161">
        <v>341</v>
      </c>
      <c r="F467" s="115">
        <f t="shared" si="48"/>
        <v>0.20821917808219179</v>
      </c>
      <c r="H467" s="150">
        <f t="shared" si="49"/>
        <v>43542</v>
      </c>
      <c r="I467" s="157">
        <f>MAX(0,$I$14*E466*Parameter!$C$6*Parameter!$C$5*Parameter!$C$7*Parameter!$C$8*Parameter!$C$9*Parameter!$C$19*F466)</f>
        <v>55.409969495734892</v>
      </c>
      <c r="J467" s="159" t="s">
        <v>81</v>
      </c>
      <c r="L467" s="162"/>
      <c r="M467" s="113"/>
      <c r="N467" s="163"/>
      <c r="X467" s="172"/>
    </row>
    <row r="468" spans="2:24">
      <c r="B468" s="176" t="s">
        <v>79</v>
      </c>
      <c r="C468" s="193">
        <v>43544</v>
      </c>
      <c r="D468" s="168">
        <f t="shared" si="47"/>
        <v>77</v>
      </c>
      <c r="E468" s="161">
        <v>99</v>
      </c>
      <c r="F468" s="115">
        <f t="shared" si="48"/>
        <v>0.21095890410958903</v>
      </c>
      <c r="H468" s="150">
        <f t="shared" si="49"/>
        <v>43543</v>
      </c>
      <c r="I468" s="157">
        <f>MAX(0,$I$14*E467*Parameter!$C$6*Parameter!$C$5*Parameter!$C$7*Parameter!$C$8*Parameter!$C$9*Parameter!$C$19*F467)</f>
        <v>44.116889998508931</v>
      </c>
      <c r="J468" s="159" t="s">
        <v>81</v>
      </c>
      <c r="L468" s="162"/>
      <c r="M468" s="113"/>
      <c r="N468" s="163"/>
      <c r="X468" s="172"/>
    </row>
    <row r="469" spans="2:24">
      <c r="B469" s="176" t="s">
        <v>79</v>
      </c>
      <c r="C469" s="193">
        <v>43545</v>
      </c>
      <c r="D469" s="168">
        <f t="shared" si="47"/>
        <v>78</v>
      </c>
      <c r="E469" s="161">
        <v>961</v>
      </c>
      <c r="F469" s="115">
        <f t="shared" si="48"/>
        <v>0.21369863013698631</v>
      </c>
      <c r="H469" s="150">
        <f t="shared" si="49"/>
        <v>43544</v>
      </c>
      <c r="I469" s="157">
        <f>MAX(0,$I$14*E468*Parameter!$C$6*Parameter!$C$5*Parameter!$C$7*Parameter!$C$8*Parameter!$C$9*Parameter!$C$19*F468)</f>
        <v>12.976657372226947</v>
      </c>
      <c r="J469" s="159" t="s">
        <v>81</v>
      </c>
      <c r="L469" s="162"/>
      <c r="M469" s="113"/>
      <c r="N469" s="163"/>
      <c r="X469" s="172"/>
    </row>
    <row r="470" spans="2:24">
      <c r="B470" s="176" t="s">
        <v>79</v>
      </c>
      <c r="C470" s="193">
        <v>43546</v>
      </c>
      <c r="D470" s="168">
        <f t="shared" si="47"/>
        <v>79</v>
      </c>
      <c r="E470" s="161">
        <v>295</v>
      </c>
      <c r="F470" s="115">
        <f t="shared" si="48"/>
        <v>0.21643835616438356</v>
      </c>
      <c r="H470" s="150">
        <f t="shared" si="49"/>
        <v>43545</v>
      </c>
      <c r="I470" s="157">
        <f>MAX(0,$I$14*E469*Parameter!$C$6*Parameter!$C$5*Parameter!$C$7*Parameter!$C$8*Parameter!$C$9*Parameter!$C$19*F469)</f>
        <v>127.60124403874951</v>
      </c>
      <c r="J470" s="159" t="s">
        <v>81</v>
      </c>
      <c r="L470" s="162"/>
      <c r="M470" s="113"/>
      <c r="N470" s="163"/>
      <c r="X470" s="172"/>
    </row>
    <row r="471" spans="2:24">
      <c r="B471" s="176" t="s">
        <v>79</v>
      </c>
      <c r="C471" s="193">
        <v>43547</v>
      </c>
      <c r="D471" s="168">
        <f t="shared" si="47"/>
        <v>80</v>
      </c>
      <c r="E471" s="161">
        <v>281</v>
      </c>
      <c r="F471" s="115">
        <f t="shared" si="48"/>
        <v>0.21917808219178081</v>
      </c>
      <c r="H471" s="150">
        <f t="shared" si="49"/>
        <v>43546</v>
      </c>
      <c r="I471" s="157">
        <f>MAX(0,$I$14*E470*Parameter!$C$6*Parameter!$C$5*Parameter!$C$7*Parameter!$C$8*Parameter!$C$9*Parameter!$C$19*F470)</f>
        <v>39.672176316377936</v>
      </c>
      <c r="J471" s="159" t="s">
        <v>81</v>
      </c>
      <c r="L471" s="162"/>
      <c r="M471" s="113"/>
      <c r="N471" s="163"/>
      <c r="X471" s="172"/>
    </row>
    <row r="472" spans="2:24">
      <c r="B472" s="176" t="s">
        <v>79</v>
      </c>
      <c r="C472" s="193">
        <v>43548</v>
      </c>
      <c r="D472" s="168">
        <f t="shared" si="47"/>
        <v>81</v>
      </c>
      <c r="E472" s="161">
        <v>573</v>
      </c>
      <c r="F472" s="115">
        <f t="shared" si="48"/>
        <v>0.22191780821917809</v>
      </c>
      <c r="H472" s="150">
        <f t="shared" si="49"/>
        <v>43547</v>
      </c>
      <c r="I472" s="157">
        <f>MAX(0,$I$14*E471*Parameter!$C$6*Parameter!$C$5*Parameter!$C$7*Parameter!$C$8*Parameter!$C$9*Parameter!$C$19*F471)</f>
        <v>38.267776167868519</v>
      </c>
      <c r="J472" s="159" t="s">
        <v>81</v>
      </c>
      <c r="L472" s="162"/>
      <c r="M472" s="113"/>
      <c r="N472" s="163"/>
      <c r="X472" s="172"/>
    </row>
    <row r="473" spans="2:24">
      <c r="B473" s="176" t="s">
        <v>79</v>
      </c>
      <c r="C473" s="193">
        <v>43550</v>
      </c>
      <c r="D473" s="168">
        <f t="shared" si="47"/>
        <v>83</v>
      </c>
      <c r="E473" s="161">
        <v>433</v>
      </c>
      <c r="F473" s="115">
        <f t="shared" si="48"/>
        <v>0.22739726027397261</v>
      </c>
      <c r="H473" s="150">
        <f t="shared" si="49"/>
        <v>43548</v>
      </c>
      <c r="I473" s="157">
        <f>MAX(0,$I$14*E472*Parameter!$C$6*Parameter!$C$5*Parameter!$C$7*Parameter!$C$8*Parameter!$C$9*Parameter!$C$19*F472)</f>
        <v>79.008998900323931</v>
      </c>
      <c r="J473" s="159" t="s">
        <v>81</v>
      </c>
      <c r="L473" s="162"/>
      <c r="M473" s="113"/>
      <c r="N473" s="163"/>
      <c r="X473" s="172"/>
    </row>
    <row r="474" spans="2:24">
      <c r="B474" s="176" t="s">
        <v>79</v>
      </c>
      <c r="C474" s="193">
        <v>43551</v>
      </c>
      <c r="D474" s="168">
        <f t="shared" si="47"/>
        <v>84</v>
      </c>
      <c r="E474" s="161">
        <v>699</v>
      </c>
      <c r="F474" s="115">
        <f t="shared" si="48"/>
        <v>0.23013698630136986</v>
      </c>
      <c r="H474" s="150">
        <f t="shared" si="49"/>
        <v>43550</v>
      </c>
      <c r="I474" s="157">
        <f>MAX(0,$I$14*E473*Parameter!$C$6*Parameter!$C$5*Parameter!$C$7*Parameter!$C$8*Parameter!$C$9*Parameter!$C$19*F473)</f>
        <v>61.179075075490523</v>
      </c>
      <c r="J474" s="159" t="s">
        <v>81</v>
      </c>
      <c r="L474" s="162"/>
      <c r="M474" s="113"/>
      <c r="N474" s="163"/>
      <c r="X474" s="172"/>
    </row>
    <row r="475" spans="2:24">
      <c r="B475" s="176" t="s">
        <v>79</v>
      </c>
      <c r="C475" s="193">
        <v>43552</v>
      </c>
      <c r="D475" s="168">
        <f t="shared" si="47"/>
        <v>85</v>
      </c>
      <c r="E475" s="161">
        <v>213</v>
      </c>
      <c r="F475" s="115">
        <f t="shared" si="48"/>
        <v>0.23287671232876711</v>
      </c>
      <c r="H475" s="150">
        <f t="shared" si="49"/>
        <v>43551</v>
      </c>
      <c r="I475" s="157">
        <f>MAX(0,$I$14*E474*Parameter!$C$6*Parameter!$C$5*Parameter!$C$7*Parameter!$C$8*Parameter!$C$9*Parameter!$C$19*F474)</f>
        <v>99.952435296822415</v>
      </c>
      <c r="J475" s="159" t="s">
        <v>81</v>
      </c>
      <c r="L475" s="162"/>
      <c r="M475" s="113"/>
      <c r="N475" s="163"/>
      <c r="X475" s="172"/>
    </row>
    <row r="476" spans="2:24">
      <c r="B476" s="176" t="s">
        <v>79</v>
      </c>
      <c r="C476" s="193">
        <v>43553</v>
      </c>
      <c r="D476" s="168">
        <f t="shared" si="47"/>
        <v>86</v>
      </c>
      <c r="E476" s="161">
        <v>532</v>
      </c>
      <c r="F476" s="115">
        <f t="shared" si="48"/>
        <v>0.23561643835616439</v>
      </c>
      <c r="H476" s="150">
        <f t="shared" si="49"/>
        <v>43552</v>
      </c>
      <c r="I476" s="157">
        <f>MAX(0,$I$14*E475*Parameter!$C$6*Parameter!$C$5*Parameter!$C$7*Parameter!$C$8*Parameter!$C$9*Parameter!$C$19*F475)</f>
        <v>30.820199622742869</v>
      </c>
      <c r="J476" s="159" t="s">
        <v>81</v>
      </c>
      <c r="L476" s="162"/>
      <c r="M476" s="113"/>
      <c r="N476" s="163"/>
      <c r="X476" s="172"/>
    </row>
    <row r="477" spans="2:24">
      <c r="B477" s="176" t="s">
        <v>79</v>
      </c>
      <c r="C477" s="193">
        <v>43554</v>
      </c>
      <c r="D477" s="168">
        <f t="shared" si="47"/>
        <v>87</v>
      </c>
      <c r="E477" s="161">
        <v>79</v>
      </c>
      <c r="F477" s="115">
        <f t="shared" si="48"/>
        <v>0.23835616438356164</v>
      </c>
      <c r="H477" s="150">
        <f t="shared" si="49"/>
        <v>43553</v>
      </c>
      <c r="I477" s="157">
        <f>MAX(0,$I$14*E476*Parameter!$C$6*Parameter!$C$5*Parameter!$C$7*Parameter!$C$8*Parameter!$C$9*Parameter!$C$19*F476)</f>
        <v>77.883776478306089</v>
      </c>
      <c r="J477" s="159" t="s">
        <v>81</v>
      </c>
      <c r="L477" s="162"/>
      <c r="M477" s="113"/>
      <c r="N477" s="163"/>
      <c r="X477" s="172"/>
    </row>
    <row r="478" spans="2:24">
      <c r="B478" s="176" t="s">
        <v>79</v>
      </c>
      <c r="C478" s="193">
        <v>43555</v>
      </c>
      <c r="D478" s="168">
        <f t="shared" si="47"/>
        <v>88</v>
      </c>
      <c r="E478" s="161">
        <v>525</v>
      </c>
      <c r="F478" s="115">
        <f t="shared" si="48"/>
        <v>0.24109589041095891</v>
      </c>
      <c r="H478" s="150">
        <f t="shared" si="49"/>
        <v>43554</v>
      </c>
      <c r="I478" s="157">
        <f>MAX(0,$I$14*E477*Parameter!$C$6*Parameter!$C$5*Parameter!$C$7*Parameter!$C$8*Parameter!$C$9*Parameter!$C$19*F477)</f>
        <v>11.699929964491117</v>
      </c>
      <c r="J478" s="159" t="s">
        <v>81</v>
      </c>
      <c r="L478" s="162"/>
      <c r="M478" s="113"/>
      <c r="N478" s="163"/>
      <c r="X478" s="172"/>
    </row>
    <row r="479" spans="2:24">
      <c r="B479" s="176" t="s">
        <v>79</v>
      </c>
      <c r="C479" s="193">
        <v>43556</v>
      </c>
      <c r="D479" s="168">
        <f t="shared" si="47"/>
        <v>89</v>
      </c>
      <c r="E479" s="161">
        <v>415</v>
      </c>
      <c r="F479" s="115">
        <f t="shared" si="48"/>
        <v>0.24383561643835616</v>
      </c>
      <c r="H479" s="150">
        <f t="shared" si="49"/>
        <v>43555</v>
      </c>
      <c r="I479" s="157">
        <f>MAX(0,$I$14*E478*Parameter!$C$6*Parameter!$C$5*Parameter!$C$7*Parameter!$C$8*Parameter!$C$9*Parameter!$C$19*F478)</f>
        <v>78.646408316526944</v>
      </c>
      <c r="J479" s="159" t="s">
        <v>81</v>
      </c>
      <c r="L479" s="162"/>
      <c r="M479" s="113"/>
      <c r="N479" s="163"/>
      <c r="X479" s="172"/>
    </row>
    <row r="480" spans="2:24">
      <c r="B480" s="176" t="s">
        <v>79</v>
      </c>
      <c r="C480" s="193">
        <v>43575</v>
      </c>
      <c r="D480" s="168">
        <f t="shared" si="47"/>
        <v>108</v>
      </c>
      <c r="E480" s="161">
        <v>180</v>
      </c>
      <c r="F480" s="115">
        <f t="shared" si="48"/>
        <v>0.29589041095890412</v>
      </c>
      <c r="H480" s="150">
        <f t="shared" si="49"/>
        <v>43556</v>
      </c>
      <c r="I480" s="157">
        <f>MAX(0,$I$14*E479*Parameter!$C$6*Parameter!$C$5*Parameter!$C$7*Parameter!$C$8*Parameter!$C$9*Parameter!$C$19*F479)</f>
        <v>62.874569072963702</v>
      </c>
      <c r="J480" s="159" t="s">
        <v>81</v>
      </c>
      <c r="L480" s="162"/>
      <c r="M480" s="113"/>
      <c r="N480" s="163"/>
      <c r="X480" s="172"/>
    </row>
    <row r="481" spans="2:24">
      <c r="B481" s="176" t="s">
        <v>79</v>
      </c>
      <c r="C481" s="193">
        <v>43576</v>
      </c>
      <c r="D481" s="168">
        <f t="shared" ref="D481:D513" si="53">(C481+(365*2))-$C$3</f>
        <v>109</v>
      </c>
      <c r="E481" s="161">
        <v>94</v>
      </c>
      <c r="F481" s="115">
        <f t="shared" ref="F481:F513" si="54">MIN($C$5/365, (D481/365))</f>
        <v>0.29863013698630136</v>
      </c>
      <c r="H481" s="150">
        <f t="shared" ref="H481:H514" si="55">C480</f>
        <v>43575</v>
      </c>
      <c r="I481" s="157">
        <f>MAX(0,$I$14*E480*Parameter!$C$6*Parameter!$C$5*Parameter!$C$7*Parameter!$C$8*Parameter!$C$9*Parameter!$C$19*F480)</f>
        <v>33.092774408512639</v>
      </c>
      <c r="J481" s="159" t="s">
        <v>81</v>
      </c>
      <c r="L481" s="162"/>
      <c r="M481" s="113"/>
      <c r="N481" s="163"/>
      <c r="X481" s="172"/>
    </row>
    <row r="482" spans="2:24">
      <c r="B482" s="176" t="s">
        <v>79</v>
      </c>
      <c r="C482" s="193">
        <v>43577</v>
      </c>
      <c r="D482" s="168">
        <f t="shared" si="53"/>
        <v>110</v>
      </c>
      <c r="E482" s="161">
        <v>327</v>
      </c>
      <c r="F482" s="115">
        <f t="shared" si="54"/>
        <v>0.30136986301369861</v>
      </c>
      <c r="H482" s="150">
        <f t="shared" si="55"/>
        <v>43576</v>
      </c>
      <c r="I482" s="157">
        <f>MAX(0,$I$14*E481*Parameter!$C$6*Parameter!$C$5*Parameter!$C$7*Parameter!$C$8*Parameter!$C$9*Parameter!$C$19*F481)</f>
        <v>17.441798692881711</v>
      </c>
      <c r="J482" s="159" t="s">
        <v>81</v>
      </c>
      <c r="L482" s="162"/>
      <c r="M482" s="113"/>
      <c r="N482" s="163"/>
      <c r="X482" s="172"/>
    </row>
    <row r="483" spans="2:24">
      <c r="B483" s="176" t="s">
        <v>79</v>
      </c>
      <c r="C483" s="193">
        <v>43578</v>
      </c>
      <c r="D483" s="168">
        <f t="shared" si="53"/>
        <v>111</v>
      </c>
      <c r="E483" s="161">
        <v>200</v>
      </c>
      <c r="F483" s="115">
        <f t="shared" si="54"/>
        <v>0.30410958904109592</v>
      </c>
      <c r="H483" s="150">
        <f t="shared" si="55"/>
        <v>43577</v>
      </c>
      <c r="I483" s="157">
        <f>MAX(0,$I$14*E482*Parameter!$C$6*Parameter!$C$5*Parameter!$C$7*Parameter!$C$8*Parameter!$C$9*Parameter!$C$19*F482)</f>
        <v>61.231846475010265</v>
      </c>
      <c r="J483" s="159" t="s">
        <v>81</v>
      </c>
      <c r="L483" s="162"/>
      <c r="M483" s="113"/>
      <c r="N483" s="163"/>
      <c r="X483" s="172"/>
    </row>
    <row r="484" spans="2:24">
      <c r="B484" s="176" t="s">
        <v>79</v>
      </c>
      <c r="C484" s="193">
        <v>43579</v>
      </c>
      <c r="D484" s="168">
        <f t="shared" si="53"/>
        <v>112</v>
      </c>
      <c r="E484" s="161">
        <v>250</v>
      </c>
      <c r="F484" s="115">
        <f t="shared" si="54"/>
        <v>0.30684931506849317</v>
      </c>
      <c r="H484" s="150">
        <f t="shared" si="55"/>
        <v>43578</v>
      </c>
      <c r="I484" s="157">
        <f>MAX(0,$I$14*E483*Parameter!$C$6*Parameter!$C$5*Parameter!$C$7*Parameter!$C$8*Parameter!$C$9*Parameter!$C$19*F483)</f>
        <v>37.791131268980493</v>
      </c>
      <c r="J484" s="159" t="s">
        <v>81</v>
      </c>
      <c r="L484" s="162"/>
      <c r="M484" s="113"/>
      <c r="N484" s="163"/>
      <c r="X484" s="172"/>
    </row>
    <row r="485" spans="2:24">
      <c r="B485" s="176" t="s">
        <v>79</v>
      </c>
      <c r="C485" s="193">
        <v>43580</v>
      </c>
      <c r="D485" s="168">
        <f t="shared" si="53"/>
        <v>113</v>
      </c>
      <c r="E485" s="161">
        <v>406</v>
      </c>
      <c r="F485" s="115">
        <f t="shared" si="54"/>
        <v>0.30958904109589042</v>
      </c>
      <c r="H485" s="150">
        <f t="shared" si="55"/>
        <v>43579</v>
      </c>
      <c r="I485" s="157">
        <f>MAX(0,$I$14*E484*Parameter!$C$6*Parameter!$C$5*Parameter!$C$7*Parameter!$C$8*Parameter!$C$9*Parameter!$C$19*F484)</f>
        <v>47.664489888804198</v>
      </c>
      <c r="J485" s="159" t="s">
        <v>81</v>
      </c>
      <c r="L485" s="162"/>
      <c r="M485" s="113"/>
      <c r="N485" s="163"/>
      <c r="X485" s="172"/>
    </row>
    <row r="486" spans="2:24">
      <c r="B486" s="176" t="s">
        <v>79</v>
      </c>
      <c r="C486" s="193">
        <v>43581</v>
      </c>
      <c r="D486" s="168">
        <f t="shared" si="53"/>
        <v>114</v>
      </c>
      <c r="E486" s="161">
        <v>325</v>
      </c>
      <c r="F486" s="115">
        <f t="shared" si="54"/>
        <v>0.31232876712328766</v>
      </c>
      <c r="H486" s="150">
        <f t="shared" si="55"/>
        <v>43580</v>
      </c>
      <c r="I486" s="157">
        <f>MAX(0,$I$14*E485*Parameter!$C$6*Parameter!$C$5*Parameter!$C$7*Parameter!$C$8*Parameter!$C$9*Parameter!$C$19*F485)</f>
        <v>78.098266682805701</v>
      </c>
      <c r="J486" s="159" t="s">
        <v>81</v>
      </c>
      <c r="L486" s="162"/>
      <c r="M486" s="113"/>
      <c r="N486" s="163"/>
      <c r="X486" s="172"/>
    </row>
    <row r="487" spans="2:24">
      <c r="B487" s="176" t="s">
        <v>79</v>
      </c>
      <c r="C487" s="193">
        <v>43707</v>
      </c>
      <c r="D487" s="168">
        <f t="shared" si="53"/>
        <v>240</v>
      </c>
      <c r="E487" s="161">
        <v>543</v>
      </c>
      <c r="F487" s="115">
        <f t="shared" si="54"/>
        <v>0.65753424657534243</v>
      </c>
      <c r="H487" s="150">
        <f t="shared" si="55"/>
        <v>43581</v>
      </c>
      <c r="I487" s="157">
        <f>MAX(0,$I$14*E486*Parameter!$C$6*Parameter!$C$5*Parameter!$C$7*Parameter!$C$8*Parameter!$C$9*Parameter!$C$19*F486)</f>
        <v>63.070333942149858</v>
      </c>
      <c r="J487" s="159" t="s">
        <v>81</v>
      </c>
      <c r="L487" s="162"/>
      <c r="M487" s="113"/>
      <c r="N487" s="163"/>
      <c r="X487" s="172"/>
    </row>
    <row r="488" spans="2:24">
      <c r="B488" s="176" t="s">
        <v>79</v>
      </c>
      <c r="C488" s="193">
        <v>43708</v>
      </c>
      <c r="D488" s="168">
        <f t="shared" si="53"/>
        <v>241</v>
      </c>
      <c r="E488" s="161">
        <v>172</v>
      </c>
      <c r="F488" s="115">
        <f t="shared" si="54"/>
        <v>0.66027397260273968</v>
      </c>
      <c r="H488" s="150">
        <f t="shared" si="55"/>
        <v>43707</v>
      </c>
      <c r="I488" s="157">
        <f>MAX(0,$I$14*E487*Parameter!$C$6*Parameter!$C$5*Parameter!$C$7*Parameter!$C$8*Parameter!$C$9*Parameter!$C$19*F487)</f>
        <v>221.84415436817733</v>
      </c>
      <c r="J488" s="159" t="s">
        <v>81</v>
      </c>
      <c r="L488" s="162"/>
      <c r="M488" s="113"/>
      <c r="N488" s="163"/>
      <c r="X488" s="172"/>
    </row>
    <row r="489" spans="2:24">
      <c r="B489" s="176" t="s">
        <v>79</v>
      </c>
      <c r="C489" s="193">
        <v>43709</v>
      </c>
      <c r="D489" s="168">
        <f t="shared" si="53"/>
        <v>242</v>
      </c>
      <c r="E489" s="161">
        <v>681</v>
      </c>
      <c r="F489" s="115">
        <f t="shared" si="54"/>
        <v>0.66301369863013704</v>
      </c>
      <c r="H489" s="150">
        <f t="shared" si="55"/>
        <v>43708</v>
      </c>
      <c r="I489" s="157">
        <f>MAX(0,$I$14*E488*Parameter!$C$6*Parameter!$C$5*Parameter!$C$7*Parameter!$C$8*Parameter!$C$9*Parameter!$C$19*F488)</f>
        <v>70.563872673954009</v>
      </c>
      <c r="J489" s="159" t="s">
        <v>81</v>
      </c>
      <c r="L489" s="162"/>
      <c r="M489" s="113"/>
      <c r="N489" s="163"/>
      <c r="X489" s="172"/>
    </row>
    <row r="490" spans="2:24">
      <c r="B490" s="176" t="s">
        <v>79</v>
      </c>
      <c r="C490" s="193">
        <v>43710</v>
      </c>
      <c r="D490" s="168">
        <f t="shared" si="53"/>
        <v>243</v>
      </c>
      <c r="E490" s="161">
        <v>994</v>
      </c>
      <c r="F490" s="115">
        <f t="shared" si="54"/>
        <v>0.66575342465753429</v>
      </c>
      <c r="H490" s="150">
        <f t="shared" si="55"/>
        <v>43709</v>
      </c>
      <c r="I490" s="157">
        <f>MAX(0,$I$14*E489*Parameter!$C$6*Parameter!$C$5*Parameter!$C$7*Parameter!$C$8*Parameter!$C$9*Parameter!$C$19*F489)</f>
        <v>280.54297366623973</v>
      </c>
      <c r="J490" s="159" t="s">
        <v>81</v>
      </c>
      <c r="L490" s="162"/>
      <c r="M490" s="113"/>
      <c r="N490" s="163"/>
      <c r="X490" s="172"/>
    </row>
    <row r="491" spans="2:24">
      <c r="B491" s="176" t="s">
        <v>79</v>
      </c>
      <c r="C491" s="193">
        <v>43711</v>
      </c>
      <c r="D491" s="168">
        <f t="shared" si="53"/>
        <v>244</v>
      </c>
      <c r="E491" s="161">
        <v>1852</v>
      </c>
      <c r="F491" s="115">
        <f t="shared" si="54"/>
        <v>0.66849315068493154</v>
      </c>
      <c r="H491" s="150">
        <f t="shared" si="55"/>
        <v>43710</v>
      </c>
      <c r="I491" s="157">
        <f>MAX(0,$I$14*E490*Parameter!$C$6*Parameter!$C$5*Parameter!$C$7*Parameter!$C$8*Parameter!$C$9*Parameter!$C$19*F490)</f>
        <v>411.17772202576947</v>
      </c>
      <c r="J491" s="159" t="s">
        <v>81</v>
      </c>
      <c r="L491" s="162"/>
      <c r="M491" s="113"/>
      <c r="N491" s="163"/>
      <c r="X491" s="172"/>
    </row>
    <row r="492" spans="2:24">
      <c r="B492" s="176" t="s">
        <v>79</v>
      </c>
      <c r="C492" s="193">
        <v>43712</v>
      </c>
      <c r="D492" s="168">
        <f t="shared" si="53"/>
        <v>245</v>
      </c>
      <c r="E492" s="161">
        <v>451</v>
      </c>
      <c r="F492" s="115">
        <f t="shared" si="54"/>
        <v>0.67123287671232879</v>
      </c>
      <c r="H492" s="150">
        <f t="shared" si="55"/>
        <v>43711</v>
      </c>
      <c r="I492" s="157">
        <f>MAX(0,$I$14*E491*Parameter!$C$6*Parameter!$C$5*Parameter!$C$7*Parameter!$C$8*Parameter!$C$9*Parameter!$C$19*F491)</f>
        <v>769.25039310256977</v>
      </c>
      <c r="J492" s="159" t="s">
        <v>81</v>
      </c>
      <c r="L492" s="162"/>
      <c r="M492" s="113"/>
      <c r="N492" s="163"/>
      <c r="X492" s="172"/>
    </row>
    <row r="493" spans="2:24">
      <c r="B493" s="176" t="s">
        <v>79</v>
      </c>
      <c r="C493" s="193">
        <v>43713</v>
      </c>
      <c r="D493" s="168">
        <f t="shared" si="53"/>
        <v>246</v>
      </c>
      <c r="E493" s="161">
        <v>337</v>
      </c>
      <c r="F493" s="115">
        <f t="shared" si="54"/>
        <v>0.67397260273972603</v>
      </c>
      <c r="H493" s="150">
        <f t="shared" si="55"/>
        <v>43712</v>
      </c>
      <c r="I493" s="157">
        <f>MAX(0,$I$14*E492*Parameter!$C$6*Parameter!$C$5*Parameter!$C$7*Parameter!$C$8*Parameter!$C$9*Parameter!$C$19*F492)</f>
        <v>188.09599322369363</v>
      </c>
      <c r="J493" s="159" t="s">
        <v>81</v>
      </c>
      <c r="L493" s="162"/>
      <c r="M493" s="113"/>
      <c r="N493" s="163"/>
      <c r="X493" s="172"/>
    </row>
    <row r="494" spans="2:24">
      <c r="B494" s="176" t="s">
        <v>79</v>
      </c>
      <c r="C494" s="193">
        <v>43714</v>
      </c>
      <c r="D494" s="168">
        <f t="shared" si="53"/>
        <v>247</v>
      </c>
      <c r="E494" s="161">
        <v>1221</v>
      </c>
      <c r="F494" s="115">
        <f t="shared" si="54"/>
        <v>0.67671232876712328</v>
      </c>
      <c r="H494" s="150">
        <f t="shared" si="55"/>
        <v>43713</v>
      </c>
      <c r="I494" s="157">
        <f>MAX(0,$I$14*E493*Parameter!$C$6*Parameter!$C$5*Parameter!$C$7*Parameter!$C$8*Parameter!$C$9*Parameter!$C$19*F493)</f>
        <v>141.12434074148737</v>
      </c>
      <c r="J494" s="159" t="s">
        <v>81</v>
      </c>
      <c r="L494" s="162"/>
      <c r="M494" s="113"/>
      <c r="N494" s="163"/>
      <c r="X494" s="172"/>
    </row>
    <row r="495" spans="2:24">
      <c r="B495" s="176" t="s">
        <v>79</v>
      </c>
      <c r="C495" s="193">
        <v>43715</v>
      </c>
      <c r="D495" s="168">
        <f t="shared" si="53"/>
        <v>248</v>
      </c>
      <c r="E495" s="161">
        <v>976</v>
      </c>
      <c r="F495" s="115">
        <f t="shared" si="54"/>
        <v>0.67945205479452053</v>
      </c>
      <c r="H495" s="150">
        <f t="shared" si="55"/>
        <v>43714</v>
      </c>
      <c r="I495" s="157">
        <f>MAX(0,$I$14*E494*Parameter!$C$6*Parameter!$C$5*Parameter!$C$7*Parameter!$C$8*Parameter!$C$9*Parameter!$C$19*F494)</f>
        <v>513.39251828909994</v>
      </c>
      <c r="J495" s="159" t="s">
        <v>81</v>
      </c>
      <c r="L495" s="162"/>
      <c r="M495" s="113"/>
      <c r="N495" s="163"/>
      <c r="X495" s="172"/>
    </row>
    <row r="496" spans="2:24">
      <c r="B496" s="176" t="s">
        <v>79</v>
      </c>
      <c r="C496" s="193">
        <v>43716</v>
      </c>
      <c r="D496" s="168">
        <f t="shared" si="53"/>
        <v>249</v>
      </c>
      <c r="E496" s="161">
        <v>615</v>
      </c>
      <c r="F496" s="115">
        <f t="shared" si="54"/>
        <v>0.68219178082191778</v>
      </c>
      <c r="H496" s="150">
        <f t="shared" si="55"/>
        <v>43715</v>
      </c>
      <c r="I496" s="157">
        <f>MAX(0,$I$14*E495*Parameter!$C$6*Parameter!$C$5*Parameter!$C$7*Parameter!$C$8*Parameter!$C$9*Parameter!$C$19*F495)</f>
        <v>412.03908745018867</v>
      </c>
      <c r="J496" s="159" t="s">
        <v>81</v>
      </c>
      <c r="L496" s="162"/>
      <c r="M496" s="113"/>
      <c r="N496" s="163"/>
      <c r="X496" s="172"/>
    </row>
    <row r="497" spans="2:24">
      <c r="B497" s="176" t="s">
        <v>79</v>
      </c>
      <c r="C497" s="193">
        <v>43717</v>
      </c>
      <c r="D497" s="168">
        <f t="shared" si="53"/>
        <v>250</v>
      </c>
      <c r="E497" s="161">
        <v>646</v>
      </c>
      <c r="F497" s="115">
        <f t="shared" si="54"/>
        <v>0.68493150684931503</v>
      </c>
      <c r="H497" s="150">
        <f t="shared" si="55"/>
        <v>43716</v>
      </c>
      <c r="I497" s="157">
        <f>MAX(0,$I$14*E496*Parameter!$C$6*Parameter!$C$5*Parameter!$C$7*Parameter!$C$8*Parameter!$C$9*Parameter!$C$19*F496)</f>
        <v>260.68220211150117</v>
      </c>
      <c r="J497" s="159" t="s">
        <v>81</v>
      </c>
      <c r="L497" s="162"/>
      <c r="M497" s="113"/>
      <c r="N497" s="163"/>
      <c r="X497" s="172"/>
    </row>
    <row r="498" spans="2:24">
      <c r="B498" s="176" t="s">
        <v>79</v>
      </c>
      <c r="C498" s="193">
        <v>43723</v>
      </c>
      <c r="D498" s="168">
        <f t="shared" si="53"/>
        <v>256</v>
      </c>
      <c r="E498" s="161">
        <v>166</v>
      </c>
      <c r="F498" s="115">
        <f t="shared" si="54"/>
        <v>0.70136986301369864</v>
      </c>
      <c r="H498" s="150">
        <f t="shared" si="55"/>
        <v>43717</v>
      </c>
      <c r="I498" s="157">
        <f>MAX(0,$I$14*E497*Parameter!$C$6*Parameter!$C$5*Parameter!$C$7*Parameter!$C$8*Parameter!$C$9*Parameter!$C$19*F497)</f>
        <v>274.92196846578133</v>
      </c>
      <c r="J498" s="159" t="s">
        <v>81</v>
      </c>
      <c r="L498" s="162"/>
      <c r="M498" s="113"/>
      <c r="N498" s="163"/>
      <c r="X498" s="172"/>
    </row>
    <row r="499" spans="2:24">
      <c r="B499" s="176" t="s">
        <v>79</v>
      </c>
      <c r="C499" s="193">
        <v>43724</v>
      </c>
      <c r="D499" s="168">
        <f t="shared" si="53"/>
        <v>257</v>
      </c>
      <c r="E499" s="161">
        <v>758</v>
      </c>
      <c r="F499" s="115">
        <f t="shared" si="54"/>
        <v>0.70410958904109588</v>
      </c>
      <c r="H499" s="150">
        <f t="shared" si="55"/>
        <v>43723</v>
      </c>
      <c r="I499" s="157">
        <f>MAX(0,$I$14*E498*Parameter!$C$6*Parameter!$C$5*Parameter!$C$7*Parameter!$C$8*Parameter!$C$9*Parameter!$C$19*F498)</f>
        <v>72.34107722552227</v>
      </c>
      <c r="J499" s="159" t="s">
        <v>81</v>
      </c>
      <c r="L499" s="162"/>
      <c r="M499" s="113"/>
      <c r="N499" s="163"/>
      <c r="X499" s="172"/>
    </row>
    <row r="500" spans="2:24">
      <c r="B500" s="176" t="s">
        <v>79</v>
      </c>
      <c r="C500" s="193">
        <v>43725</v>
      </c>
      <c r="D500" s="168">
        <f t="shared" si="53"/>
        <v>258</v>
      </c>
      <c r="E500" s="161">
        <v>846</v>
      </c>
      <c r="F500" s="115">
        <f t="shared" si="54"/>
        <v>0.70684931506849313</v>
      </c>
      <c r="H500" s="150">
        <f t="shared" si="55"/>
        <v>43724</v>
      </c>
      <c r="I500" s="157">
        <f>MAX(0,$I$14*E499*Parameter!$C$6*Parameter!$C$5*Parameter!$C$7*Parameter!$C$8*Parameter!$C$9*Parameter!$C$19*F499)</f>
        <v>331.61887918851397</v>
      </c>
      <c r="J500" s="159" t="s">
        <v>81</v>
      </c>
      <c r="L500" s="162"/>
      <c r="M500" s="113"/>
      <c r="N500" s="163"/>
      <c r="X500" s="172"/>
    </row>
    <row r="501" spans="2:24">
      <c r="B501" s="176" t="s">
        <v>79</v>
      </c>
      <c r="C501" s="193">
        <v>43726</v>
      </c>
      <c r="D501" s="168">
        <f t="shared" si="53"/>
        <v>259</v>
      </c>
      <c r="E501" s="161">
        <v>1009</v>
      </c>
      <c r="F501" s="115">
        <f t="shared" si="54"/>
        <v>0.70958904109589038</v>
      </c>
      <c r="H501" s="150">
        <f t="shared" si="55"/>
        <v>43725</v>
      </c>
      <c r="I501" s="157">
        <f>MAX(0,$I$14*E500*Parameter!$C$6*Parameter!$C$5*Parameter!$C$7*Parameter!$C$8*Parameter!$C$9*Parameter!$C$19*F500)</f>
        <v>371.5583171089113</v>
      </c>
      <c r="J501" s="159" t="s">
        <v>81</v>
      </c>
      <c r="L501" s="162"/>
      <c r="M501" s="113"/>
      <c r="N501" s="163"/>
      <c r="X501" s="172"/>
    </row>
    <row r="502" spans="2:24">
      <c r="B502" s="176" t="s">
        <v>79</v>
      </c>
      <c r="C502" s="193">
        <v>43727</v>
      </c>
      <c r="D502" s="168">
        <f t="shared" si="53"/>
        <v>260</v>
      </c>
      <c r="E502" s="161">
        <v>819</v>
      </c>
      <c r="F502" s="115">
        <f t="shared" si="54"/>
        <v>0.71232876712328763</v>
      </c>
      <c r="H502" s="150">
        <f t="shared" si="55"/>
        <v>43726</v>
      </c>
      <c r="I502" s="157">
        <f>MAX(0,$I$14*E501*Parameter!$C$6*Parameter!$C$5*Parameter!$C$7*Parameter!$C$8*Parameter!$C$9*Parameter!$C$19*F501)</f>
        <v>444.86460025468182</v>
      </c>
      <c r="J502" s="159" t="s">
        <v>81</v>
      </c>
      <c r="L502" s="162"/>
      <c r="M502" s="113"/>
      <c r="N502" s="163"/>
      <c r="X502" s="172"/>
    </row>
    <row r="503" spans="2:24">
      <c r="B503" s="176" t="s">
        <v>79</v>
      </c>
      <c r="C503" s="193">
        <v>43728</v>
      </c>
      <c r="D503" s="168">
        <f t="shared" si="53"/>
        <v>261</v>
      </c>
      <c r="E503" s="161">
        <v>719</v>
      </c>
      <c r="F503" s="115">
        <f t="shared" si="54"/>
        <v>0.71506849315068488</v>
      </c>
      <c r="H503" s="150">
        <f t="shared" si="55"/>
        <v>43727</v>
      </c>
      <c r="I503" s="157">
        <f>MAX(0,$I$14*E502*Parameter!$C$6*Parameter!$C$5*Parameter!$C$7*Parameter!$C$8*Parameter!$C$9*Parameter!$C$19*F502)</f>
        <v>362.488445604356</v>
      </c>
      <c r="J503" s="159" t="s">
        <v>81</v>
      </c>
      <c r="L503" s="162"/>
      <c r="M503" s="113"/>
      <c r="N503" s="163"/>
      <c r="X503" s="172"/>
    </row>
    <row r="504" spans="2:24">
      <c r="B504" s="176" t="s">
        <v>79</v>
      </c>
      <c r="C504" s="193">
        <v>43729</v>
      </c>
      <c r="D504" s="168">
        <f t="shared" si="53"/>
        <v>262</v>
      </c>
      <c r="E504" s="161">
        <v>576</v>
      </c>
      <c r="F504" s="115">
        <f t="shared" si="54"/>
        <v>0.71780821917808224</v>
      </c>
      <c r="H504" s="150">
        <f t="shared" si="55"/>
        <v>43728</v>
      </c>
      <c r="I504" s="157">
        <f>MAX(0,$I$14*E503*Parameter!$C$6*Parameter!$C$5*Parameter!$C$7*Parameter!$C$8*Parameter!$C$9*Parameter!$C$19*F503)</f>
        <v>319.45251814439678</v>
      </c>
      <c r="J504" s="159" t="s">
        <v>81</v>
      </c>
      <c r="L504" s="162"/>
      <c r="M504" s="113"/>
      <c r="N504" s="163"/>
      <c r="X504" s="172"/>
    </row>
    <row r="505" spans="2:24">
      <c r="B505" s="176" t="s">
        <v>79</v>
      </c>
      <c r="C505" s="193">
        <v>43730</v>
      </c>
      <c r="D505" s="168">
        <f t="shared" si="53"/>
        <v>263</v>
      </c>
      <c r="E505" s="161">
        <v>683</v>
      </c>
      <c r="F505" s="115">
        <f t="shared" si="54"/>
        <v>0.72054794520547949</v>
      </c>
      <c r="H505" s="150">
        <f t="shared" si="55"/>
        <v>43729</v>
      </c>
      <c r="I505" s="157">
        <f>MAX(0,$I$14*E504*Parameter!$C$6*Parameter!$C$5*Parameter!$C$7*Parameter!$C$8*Parameter!$C$9*Parameter!$C$19*F504)</f>
        <v>256.89798207497216</v>
      </c>
      <c r="J505" s="159" t="s">
        <v>81</v>
      </c>
      <c r="L505" s="162"/>
      <c r="M505" s="113"/>
      <c r="N505" s="163"/>
      <c r="X505" s="172"/>
    </row>
    <row r="506" spans="2:24">
      <c r="B506" s="176" t="s">
        <v>79</v>
      </c>
      <c r="C506" s="193">
        <v>43731</v>
      </c>
      <c r="D506" s="168">
        <f t="shared" si="53"/>
        <v>264</v>
      </c>
      <c r="E506" s="161">
        <v>334</v>
      </c>
      <c r="F506" s="115">
        <f t="shared" si="54"/>
        <v>0.72328767123287674</v>
      </c>
      <c r="H506" s="150">
        <f t="shared" si="55"/>
        <v>43730</v>
      </c>
      <c r="I506" s="157">
        <f>MAX(0,$I$14*E505*Parameter!$C$6*Parameter!$C$5*Parameter!$C$7*Parameter!$C$8*Parameter!$C$9*Parameter!$C$19*F505)</f>
        <v>305.78302336557186</v>
      </c>
      <c r="J506" s="159" t="s">
        <v>81</v>
      </c>
      <c r="L506" s="162"/>
      <c r="M506" s="113"/>
      <c r="N506" s="163"/>
      <c r="X506" s="172"/>
    </row>
    <row r="507" spans="2:24">
      <c r="B507" s="176" t="s">
        <v>79</v>
      </c>
      <c r="C507" s="193">
        <v>43732</v>
      </c>
      <c r="D507" s="168">
        <f t="shared" si="53"/>
        <v>265</v>
      </c>
      <c r="E507" s="161">
        <v>841</v>
      </c>
      <c r="F507" s="115">
        <f t="shared" si="54"/>
        <v>0.72602739726027399</v>
      </c>
      <c r="H507" s="150">
        <f t="shared" si="55"/>
        <v>43731</v>
      </c>
      <c r="I507" s="157">
        <f>MAX(0,$I$14*E506*Parameter!$C$6*Parameter!$C$5*Parameter!$C$7*Parameter!$C$8*Parameter!$C$9*Parameter!$C$19*F506)</f>
        <v>150.10228787268574</v>
      </c>
      <c r="J507" s="159" t="s">
        <v>81</v>
      </c>
      <c r="L507" s="162"/>
      <c r="M507" s="113"/>
      <c r="N507" s="163"/>
      <c r="X507" s="172"/>
    </row>
    <row r="508" spans="2:24">
      <c r="B508" s="176" t="s">
        <v>79</v>
      </c>
      <c r="C508" s="193">
        <v>43733</v>
      </c>
      <c r="D508" s="168">
        <f t="shared" si="53"/>
        <v>266</v>
      </c>
      <c r="E508" s="161">
        <v>627</v>
      </c>
      <c r="F508" s="115">
        <f t="shared" si="54"/>
        <v>0.72876712328767124</v>
      </c>
      <c r="H508" s="150">
        <f t="shared" si="55"/>
        <v>43732</v>
      </c>
      <c r="I508" s="157">
        <f>MAX(0,$I$14*E507*Parameter!$C$6*Parameter!$C$5*Parameter!$C$7*Parameter!$C$8*Parameter!$C$9*Parameter!$C$19*F507)</f>
        <v>379.38380496672681</v>
      </c>
      <c r="J508" s="159" t="s">
        <v>81</v>
      </c>
      <c r="L508" s="162"/>
      <c r="M508" s="113"/>
      <c r="N508" s="163"/>
      <c r="X508" s="172"/>
    </row>
    <row r="509" spans="2:24">
      <c r="B509" s="176" t="s">
        <v>79</v>
      </c>
      <c r="C509" s="193">
        <v>43734</v>
      </c>
      <c r="D509" s="168">
        <f t="shared" si="53"/>
        <v>267</v>
      </c>
      <c r="E509" s="161">
        <v>536</v>
      </c>
      <c r="F509" s="115">
        <f t="shared" si="54"/>
        <v>0.73150684931506849</v>
      </c>
      <c r="H509" s="150">
        <f t="shared" si="55"/>
        <v>43733</v>
      </c>
      <c r="I509" s="157">
        <f>MAX(0,$I$14*E508*Parameter!$C$6*Parameter!$C$5*Parameter!$C$7*Parameter!$C$8*Parameter!$C$9*Parameter!$C$19*F508)</f>
        <v>283.9135340226623</v>
      </c>
      <c r="J509" s="159" t="s">
        <v>81</v>
      </c>
      <c r="L509" s="162"/>
      <c r="M509" s="113"/>
      <c r="N509" s="163"/>
      <c r="X509" s="172"/>
    </row>
    <row r="510" spans="2:24">
      <c r="B510" s="176" t="s">
        <v>79</v>
      </c>
      <c r="C510" s="193">
        <v>43735</v>
      </c>
      <c r="D510" s="168">
        <f t="shared" si="53"/>
        <v>268</v>
      </c>
      <c r="E510" s="161">
        <v>437</v>
      </c>
      <c r="F510" s="115">
        <f t="shared" si="54"/>
        <v>0.73424657534246573</v>
      </c>
      <c r="H510" s="150">
        <f t="shared" si="55"/>
        <v>43734</v>
      </c>
      <c r="I510" s="157">
        <f>MAX(0,$I$14*E509*Parameter!$C$6*Parameter!$C$5*Parameter!$C$7*Parameter!$C$8*Parameter!$C$9*Parameter!$C$19*F509)</f>
        <v>243.62001703451958</v>
      </c>
      <c r="J510" s="159" t="s">
        <v>81</v>
      </c>
      <c r="L510" s="162"/>
      <c r="M510" s="113"/>
      <c r="N510" s="163"/>
      <c r="X510" s="172"/>
    </row>
    <row r="511" spans="2:24">
      <c r="B511" s="176" t="s">
        <v>79</v>
      </c>
      <c r="C511" s="193">
        <v>43736</v>
      </c>
      <c r="D511" s="168">
        <f t="shared" si="53"/>
        <v>269</v>
      </c>
      <c r="E511" s="161">
        <v>650</v>
      </c>
      <c r="F511" s="115">
        <f t="shared" si="54"/>
        <v>0.73698630136986298</v>
      </c>
      <c r="H511" s="150">
        <f t="shared" si="55"/>
        <v>43735</v>
      </c>
      <c r="I511" s="157">
        <f>MAX(0,$I$14*E510*Parameter!$C$6*Parameter!$C$5*Parameter!$C$7*Parameter!$C$8*Parameter!$C$9*Parameter!$C$19*F510)</f>
        <v>199.36694277918551</v>
      </c>
      <c r="J511" s="159" t="s">
        <v>81</v>
      </c>
      <c r="L511" s="162"/>
      <c r="M511" s="113"/>
      <c r="N511" s="163"/>
      <c r="X511" s="172"/>
    </row>
    <row r="512" spans="2:24">
      <c r="B512" s="176" t="s">
        <v>79</v>
      </c>
      <c r="C512" s="193">
        <v>43737</v>
      </c>
      <c r="D512" s="168">
        <f t="shared" si="53"/>
        <v>270</v>
      </c>
      <c r="E512" s="161">
        <v>522</v>
      </c>
      <c r="F512" s="115">
        <f t="shared" si="54"/>
        <v>0.73972602739726023</v>
      </c>
      <c r="H512" s="150">
        <f t="shared" si="55"/>
        <v>43736</v>
      </c>
      <c r="I512" s="157">
        <f>MAX(0,$I$14*E511*Parameter!$C$6*Parameter!$C$5*Parameter!$C$7*Parameter!$C$8*Parameter!$C$9*Parameter!$C$19*F511)</f>
        <v>297.64771632347913</v>
      </c>
      <c r="J512" s="159" t="s">
        <v>81</v>
      </c>
      <c r="L512" s="162"/>
      <c r="M512" s="113"/>
      <c r="N512" s="163"/>
      <c r="X512" s="172"/>
    </row>
    <row r="513" spans="2:24">
      <c r="B513" s="176" t="s">
        <v>79</v>
      </c>
      <c r="C513" s="193">
        <v>43738</v>
      </c>
      <c r="D513" s="168">
        <f t="shared" si="53"/>
        <v>271</v>
      </c>
      <c r="E513" s="161">
        <v>222</v>
      </c>
      <c r="F513" s="115">
        <f t="shared" si="54"/>
        <v>0.74246575342465748</v>
      </c>
      <c r="H513" s="150">
        <f t="shared" si="55"/>
        <v>43737</v>
      </c>
      <c r="I513" s="157">
        <f>MAX(0,$I$14*E512*Parameter!$C$6*Parameter!$C$5*Parameter!$C$7*Parameter!$C$8*Parameter!$C$9*Parameter!$C$19*F512)</f>
        <v>239.92261446171662</v>
      </c>
      <c r="J513" s="159" t="s">
        <v>81</v>
      </c>
      <c r="L513" s="162"/>
      <c r="M513" s="113"/>
      <c r="N513" s="163"/>
      <c r="X513" s="172"/>
    </row>
    <row r="514" spans="2:24">
      <c r="B514" s="246" t="s">
        <v>88</v>
      </c>
      <c r="C514" s="247"/>
      <c r="D514" s="248"/>
      <c r="E514" s="252">
        <f>SUM(E436:E513)</f>
        <v>35923</v>
      </c>
      <c r="F514" s="254"/>
      <c r="H514" s="150">
        <f t="shared" si="55"/>
        <v>43738</v>
      </c>
      <c r="I514" s="157">
        <f>MAX(0,$I$14*E513*Parameter!$C$6*Parameter!$C$5*Parameter!$C$7*Parameter!$C$8*Parameter!$C$9*Parameter!$C$19*F513)</f>
        <v>102.41396573893709</v>
      </c>
      <c r="J514" s="159" t="s">
        <v>81</v>
      </c>
      <c r="L514" s="162"/>
      <c r="M514" s="113"/>
      <c r="N514" s="163"/>
      <c r="X514" s="172"/>
    </row>
    <row r="515" spans="2:24" ht="15" thickBot="1">
      <c r="B515" s="249"/>
      <c r="C515" s="250"/>
      <c r="D515" s="251"/>
      <c r="E515" s="253"/>
      <c r="F515" s="255"/>
      <c r="G515" s="180"/>
      <c r="H515" s="181" t="s">
        <v>89</v>
      </c>
      <c r="I515" s="182">
        <f>SUM(I437:I514)</f>
        <v>9411.6054694195191</v>
      </c>
      <c r="J515" s="183" t="s">
        <v>81</v>
      </c>
      <c r="K515" s="184"/>
      <c r="L515" s="185"/>
      <c r="M515" s="186"/>
      <c r="N515" s="187"/>
      <c r="O515" s="184"/>
      <c r="P515" s="184"/>
      <c r="Q515" s="184"/>
      <c r="R515" s="184"/>
      <c r="S515" s="184"/>
      <c r="T515" s="184"/>
      <c r="U515" s="184"/>
      <c r="V515" s="184"/>
      <c r="W515" s="184"/>
      <c r="X515" s="188"/>
    </row>
  </sheetData>
  <mergeCells count="42">
    <mergeCell ref="B163:D164"/>
    <mergeCell ref="E163:E164"/>
    <mergeCell ref="F163:F164"/>
    <mergeCell ref="V10:X10"/>
    <mergeCell ref="V96:X96"/>
    <mergeCell ref="L101:N102"/>
    <mergeCell ref="O101:O102"/>
    <mergeCell ref="P101:P102"/>
    <mergeCell ref="B91:D92"/>
    <mergeCell ref="E91:E92"/>
    <mergeCell ref="F91:F92"/>
    <mergeCell ref="L32:N33"/>
    <mergeCell ref="O32:O33"/>
    <mergeCell ref="P32:P33"/>
    <mergeCell ref="B246:D247"/>
    <mergeCell ref="E246:E247"/>
    <mergeCell ref="F246:F247"/>
    <mergeCell ref="V251:X251"/>
    <mergeCell ref="V168:X168"/>
    <mergeCell ref="L197:N198"/>
    <mergeCell ref="O197:O198"/>
    <mergeCell ref="P197:P198"/>
    <mergeCell ref="B326:D327"/>
    <mergeCell ref="E326:E327"/>
    <mergeCell ref="F326:F327"/>
    <mergeCell ref="O273:O274"/>
    <mergeCell ref="L273:N274"/>
    <mergeCell ref="V432:X432"/>
    <mergeCell ref="L441:N442"/>
    <mergeCell ref="O441:O442"/>
    <mergeCell ref="P441:P442"/>
    <mergeCell ref="P273:P274"/>
    <mergeCell ref="V331:X331"/>
    <mergeCell ref="L346:N347"/>
    <mergeCell ref="O346:O347"/>
    <mergeCell ref="P346:P347"/>
    <mergeCell ref="B514:D515"/>
    <mergeCell ref="E514:E515"/>
    <mergeCell ref="F514:F515"/>
    <mergeCell ref="B427:D428"/>
    <mergeCell ref="E427:E428"/>
    <mergeCell ref="F427:F428"/>
  </mergeCells>
  <phoneticPr fontId="20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11"/>
  <sheetViews>
    <sheetView workbookViewId="0">
      <selection activeCell="A28" sqref="A28"/>
    </sheetView>
  </sheetViews>
  <sheetFormatPr defaultColWidth="9.140625" defaultRowHeight="12.95"/>
  <cols>
    <col min="1" max="1" width="48.5703125" style="125" customWidth="1"/>
    <col min="2" max="2" width="20.140625" style="125" customWidth="1"/>
    <col min="3" max="3" width="24.7109375" style="125" customWidth="1"/>
    <col min="4" max="4" width="70.5703125" style="125" customWidth="1"/>
    <col min="5" max="16384" width="9.140625" style="125"/>
  </cols>
  <sheetData>
    <row r="2" spans="1:4" ht="15.95" thickBot="1">
      <c r="A2" s="124" t="s">
        <v>118</v>
      </c>
    </row>
    <row r="3" spans="1:4">
      <c r="A3" s="133" t="s">
        <v>119</v>
      </c>
      <c r="B3" s="134" t="s">
        <v>24</v>
      </c>
      <c r="C3" s="135" t="s">
        <v>23</v>
      </c>
      <c r="D3" s="136" t="s">
        <v>120</v>
      </c>
    </row>
    <row r="4" spans="1:4">
      <c r="A4" s="128" t="s">
        <v>121</v>
      </c>
      <c r="B4" s="126" t="s">
        <v>122</v>
      </c>
      <c r="C4" s="140">
        <v>0.1</v>
      </c>
      <c r="D4" s="129" t="s">
        <v>123</v>
      </c>
    </row>
    <row r="5" spans="1:4">
      <c r="A5" s="128" t="s">
        <v>124</v>
      </c>
      <c r="B5" s="126" t="s">
        <v>122</v>
      </c>
      <c r="C5" s="141">
        <f>Parameter!C17</f>
        <v>0.24593447536636928</v>
      </c>
      <c r="D5" s="130" t="s">
        <v>125</v>
      </c>
    </row>
    <row r="6" spans="1:4">
      <c r="A6" s="128" t="s">
        <v>126</v>
      </c>
      <c r="B6" s="126" t="s">
        <v>127</v>
      </c>
      <c r="C6" s="142">
        <v>1.18</v>
      </c>
      <c r="D6" s="129" t="s">
        <v>128</v>
      </c>
    </row>
    <row r="7" spans="1:4">
      <c r="A7" s="131" t="s">
        <v>129</v>
      </c>
      <c r="B7" s="126" t="s">
        <v>127</v>
      </c>
      <c r="C7" s="143">
        <f>C6*(1-C4/C5)</f>
        <v>0.70019740288865528</v>
      </c>
      <c r="D7" s="129" t="s">
        <v>130</v>
      </c>
    </row>
    <row r="8" spans="1:4">
      <c r="A8" s="131" t="s">
        <v>131</v>
      </c>
      <c r="B8" s="127" t="s">
        <v>132</v>
      </c>
      <c r="C8" s="144">
        <f>Parameter!C7</f>
        <v>1.5599999999999999E-2</v>
      </c>
      <c r="D8" s="132" t="s">
        <v>133</v>
      </c>
    </row>
    <row r="9" spans="1:4">
      <c r="A9" s="131" t="s">
        <v>134</v>
      </c>
      <c r="B9" s="127" t="s">
        <v>135</v>
      </c>
      <c r="C9" s="145">
        <f>C7*C8</f>
        <v>1.0923079485063021E-2</v>
      </c>
      <c r="D9" s="129" t="s">
        <v>130</v>
      </c>
    </row>
    <row r="10" spans="1:4">
      <c r="A10" s="128" t="s">
        <v>136</v>
      </c>
      <c r="B10" s="126" t="s">
        <v>137</v>
      </c>
      <c r="C10" s="146">
        <v>3.6</v>
      </c>
      <c r="D10" s="129" t="s">
        <v>138</v>
      </c>
    </row>
    <row r="11" spans="1:4" ht="13.5" thickBot="1">
      <c r="A11" s="137" t="s">
        <v>139</v>
      </c>
      <c r="B11" s="138" t="s">
        <v>140</v>
      </c>
      <c r="C11" s="147">
        <f>C9/C10</f>
        <v>3.0341887458508392E-3</v>
      </c>
      <c r="D11" s="139" t="s">
        <v>130</v>
      </c>
    </row>
  </sheetData>
  <phoneticPr fontId="2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87"/>
  <sheetViews>
    <sheetView topLeftCell="A52" zoomScaleNormal="100" workbookViewId="0">
      <selection activeCell="C39" sqref="C39"/>
    </sheetView>
  </sheetViews>
  <sheetFormatPr defaultRowHeight="12.95"/>
  <cols>
    <col min="1" max="1" width="1.42578125" customWidth="1"/>
    <col min="2" max="2" width="26.140625" customWidth="1"/>
    <col min="3" max="3" width="14.140625" customWidth="1"/>
    <col min="4" max="4" width="20.85546875" customWidth="1"/>
    <col min="5" max="5" width="22.42578125" customWidth="1"/>
    <col min="6" max="6" width="12.5703125" customWidth="1"/>
    <col min="7" max="7" width="16.7109375" bestFit="1" customWidth="1"/>
    <col min="8" max="9" width="33.140625" customWidth="1"/>
    <col min="10" max="10" width="20.28515625" customWidth="1"/>
  </cols>
  <sheetData>
    <row r="1" spans="2:16" s="116" customFormat="1">
      <c r="B1" s="117"/>
      <c r="C1" s="118"/>
      <c r="D1" s="118"/>
      <c r="E1" s="118"/>
      <c r="G1" s="117"/>
      <c r="H1" s="118"/>
      <c r="I1" s="118"/>
      <c r="J1" s="118"/>
    </row>
    <row r="2" spans="2:16" ht="18.600000000000001">
      <c r="B2" s="76" t="s">
        <v>141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4" spans="2:16" ht="15.6">
      <c r="B4" s="78" t="s">
        <v>142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6" spans="2:16">
      <c r="B6" t="s">
        <v>143</v>
      </c>
    </row>
    <row r="7" spans="2:16" ht="27.6">
      <c r="B7" s="62" t="s">
        <v>144</v>
      </c>
      <c r="C7" s="62" t="s">
        <v>12</v>
      </c>
      <c r="D7" s="64" t="s">
        <v>145</v>
      </c>
    </row>
    <row r="8" spans="2:16">
      <c r="B8" s="61">
        <v>1</v>
      </c>
      <c r="C8" s="61" t="s">
        <v>146</v>
      </c>
      <c r="D8" s="226" t="s">
        <v>147</v>
      </c>
    </row>
    <row r="9" spans="2:16">
      <c r="B9" s="61">
        <v>2</v>
      </c>
      <c r="C9" s="61" t="s">
        <v>146</v>
      </c>
      <c r="D9" s="227" t="s">
        <v>148</v>
      </c>
    </row>
    <row r="10" spans="2:16">
      <c r="B10" s="61">
        <v>3</v>
      </c>
      <c r="C10" s="61" t="s">
        <v>146</v>
      </c>
      <c r="D10" s="226" t="s">
        <v>149</v>
      </c>
    </row>
    <row r="11" spans="2:16">
      <c r="B11" s="61">
        <v>4</v>
      </c>
      <c r="C11" s="61" t="s">
        <v>146</v>
      </c>
      <c r="D11" s="228" t="s">
        <v>150</v>
      </c>
    </row>
    <row r="12" spans="2:16">
      <c r="B12" s="61">
        <v>5</v>
      </c>
      <c r="C12" s="61" t="s">
        <v>146</v>
      </c>
      <c r="D12" s="226" t="s">
        <v>151</v>
      </c>
    </row>
    <row r="13" spans="2:16">
      <c r="B13" s="61">
        <v>6</v>
      </c>
      <c r="C13" s="61" t="s">
        <v>146</v>
      </c>
      <c r="D13" s="229" t="s">
        <v>152</v>
      </c>
    </row>
    <row r="14" spans="2:16">
      <c r="B14" s="63" t="s">
        <v>153</v>
      </c>
    </row>
    <row r="15" spans="2:16">
      <c r="B15" s="63" t="s">
        <v>154</v>
      </c>
    </row>
    <row r="16" spans="2:16">
      <c r="B16" s="63" t="s">
        <v>155</v>
      </c>
    </row>
    <row r="17" spans="2:15">
      <c r="B17" s="63" t="s">
        <v>156</v>
      </c>
    </row>
    <row r="19" spans="2:15" ht="18.600000000000001">
      <c r="B19" s="76" t="s">
        <v>157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1" spans="2:15" ht="15.6">
      <c r="B21" s="78" t="s">
        <v>142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  <row r="23" spans="2:15">
      <c r="B23" t="s">
        <v>158</v>
      </c>
    </row>
    <row r="24" spans="2:15" ht="27.6">
      <c r="B24" s="62" t="s">
        <v>144</v>
      </c>
      <c r="C24" s="62" t="s">
        <v>12</v>
      </c>
      <c r="D24" s="64" t="s">
        <v>159</v>
      </c>
    </row>
    <row r="25" spans="2:15">
      <c r="B25" s="61" t="s">
        <v>160</v>
      </c>
      <c r="C25" s="242">
        <f>MAX('ER Calculation'!C14:C513)</f>
        <v>43738</v>
      </c>
      <c r="D25" s="61" t="s">
        <v>161</v>
      </c>
    </row>
    <row r="26" spans="2:15">
      <c r="B26" s="61" t="s">
        <v>162</v>
      </c>
      <c r="C26" s="242">
        <f>MAX('ER Calculation'!M14:M513)</f>
        <v>43864</v>
      </c>
      <c r="D26" s="61" t="s">
        <v>163</v>
      </c>
    </row>
    <row r="27" spans="2:15">
      <c r="B27" s="63" t="s">
        <v>164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</row>
    <row r="28" spans="2:15">
      <c r="B28" s="63" t="s">
        <v>165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</row>
    <row r="29" spans="2:15">
      <c r="B29" s="63" t="s">
        <v>166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</row>
    <row r="30" spans="2:15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</row>
    <row r="31" spans="2:15" ht="18.600000000000001">
      <c r="B31" s="76" t="s">
        <v>167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</row>
    <row r="32" spans="2:15" ht="15.6">
      <c r="B32" s="58"/>
      <c r="C32" s="58"/>
      <c r="D32" s="58"/>
    </row>
    <row r="33" spans="2:4">
      <c r="B33" s="80" t="s">
        <v>22</v>
      </c>
      <c r="C33" s="80" t="s">
        <v>23</v>
      </c>
      <c r="D33" s="80" t="s">
        <v>24</v>
      </c>
    </row>
    <row r="34" spans="2:4" ht="37.5">
      <c r="B34" s="81" t="s">
        <v>168</v>
      </c>
      <c r="C34" s="82">
        <v>180</v>
      </c>
      <c r="D34" s="83" t="s">
        <v>169</v>
      </c>
    </row>
    <row r="35" spans="2:4">
      <c r="B35" s="84"/>
      <c r="C35" s="82">
        <v>0.1</v>
      </c>
      <c r="D35" s="83" t="s">
        <v>27</v>
      </c>
    </row>
    <row r="36" spans="2:4">
      <c r="B36" s="84" t="s">
        <v>28</v>
      </c>
      <c r="C36" s="82">
        <v>1</v>
      </c>
      <c r="D36" s="83" t="s">
        <v>27</v>
      </c>
    </row>
    <row r="37" spans="2:4">
      <c r="B37" s="84" t="s">
        <v>170</v>
      </c>
      <c r="C37" s="82">
        <v>0.9</v>
      </c>
      <c r="D37" s="83" t="s">
        <v>27</v>
      </c>
    </row>
    <row r="38" spans="2:4" ht="15.6">
      <c r="B38" s="84" t="s">
        <v>171</v>
      </c>
      <c r="C38" s="85">
        <f>Parameter!C6</f>
        <v>0.36</v>
      </c>
      <c r="D38" s="83" t="s">
        <v>27</v>
      </c>
    </row>
    <row r="39" spans="2:4" ht="15.6">
      <c r="B39" s="84" t="s">
        <v>172</v>
      </c>
      <c r="C39" s="86">
        <v>1.5599999999999999E-2</v>
      </c>
      <c r="D39" s="83" t="s">
        <v>31</v>
      </c>
    </row>
    <row r="40" spans="2:4" ht="15.6">
      <c r="B40" s="84" t="s">
        <v>173</v>
      </c>
      <c r="C40" s="87">
        <v>63.7</v>
      </c>
      <c r="D40" s="83" t="s">
        <v>33</v>
      </c>
    </row>
    <row r="41" spans="2:4">
      <c r="B41" s="84" t="s">
        <v>34</v>
      </c>
      <c r="C41" s="82">
        <v>0.95</v>
      </c>
      <c r="D41" s="83" t="s">
        <v>27</v>
      </c>
    </row>
    <row r="42" spans="2:4">
      <c r="B42" s="88" t="s">
        <v>35</v>
      </c>
      <c r="C42" s="208">
        <v>44197</v>
      </c>
      <c r="D42" s="89" t="s">
        <v>12</v>
      </c>
    </row>
    <row r="43" spans="2:4">
      <c r="B43" s="88" t="s">
        <v>36</v>
      </c>
      <c r="C43" s="208">
        <v>44439</v>
      </c>
      <c r="D43" s="89" t="s">
        <v>12</v>
      </c>
    </row>
    <row r="44" spans="2:4" ht="37.5">
      <c r="B44" s="90" t="s">
        <v>174</v>
      </c>
      <c r="C44" s="91">
        <f>C43-C42+1</f>
        <v>243</v>
      </c>
      <c r="D44" s="89" t="s">
        <v>38</v>
      </c>
    </row>
    <row r="45" spans="2:4">
      <c r="B45" s="80" t="s">
        <v>39</v>
      </c>
      <c r="C45" s="80" t="s">
        <v>23</v>
      </c>
      <c r="D45" s="80" t="s">
        <v>24</v>
      </c>
    </row>
    <row r="46" spans="2:4">
      <c r="B46" s="92"/>
      <c r="C46" s="209">
        <f>Parameter!C17</f>
        <v>0.24593447536636928</v>
      </c>
      <c r="D46" s="83" t="s">
        <v>27</v>
      </c>
    </row>
    <row r="47" spans="2:4">
      <c r="B47" s="84" t="s">
        <v>41</v>
      </c>
      <c r="C47" s="243">
        <f>Parameter!C18</f>
        <v>1.3919999999999999</v>
      </c>
      <c r="D47" s="93" t="s">
        <v>42</v>
      </c>
    </row>
    <row r="49" spans="2:14" ht="15.6">
      <c r="B49" s="78" t="s">
        <v>175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</row>
    <row r="51" spans="2:14">
      <c r="B51" t="s">
        <v>176</v>
      </c>
    </row>
    <row r="52" spans="2:14">
      <c r="B52" s="94"/>
      <c r="C52" s="95"/>
      <c r="D52" s="96" t="s">
        <v>71</v>
      </c>
    </row>
    <row r="53" spans="2:14" ht="27" customHeight="1">
      <c r="B53" s="262" t="s">
        <v>177</v>
      </c>
      <c r="C53" s="263"/>
      <c r="D53" s="97">
        <f>'ER Calculation'!I8</f>
        <v>36514</v>
      </c>
    </row>
    <row r="54" spans="2:14" ht="39" customHeight="1">
      <c r="B54" s="262" t="s">
        <v>178</v>
      </c>
      <c r="C54" s="263"/>
      <c r="D54" s="97">
        <f>'ER Calculation'!M8</f>
        <v>1342</v>
      </c>
    </row>
    <row r="55" spans="2:14" ht="14.45">
      <c r="B55" s="264" t="s">
        <v>179</v>
      </c>
      <c r="C55" s="265"/>
      <c r="D55" s="98">
        <f>D53-D54</f>
        <v>35172</v>
      </c>
    </row>
    <row r="58" spans="2:14" ht="14.45">
      <c r="B58" s="99" t="s">
        <v>180</v>
      </c>
      <c r="C58" s="100"/>
      <c r="D58" s="101"/>
      <c r="E58" s="101"/>
      <c r="F58" s="101"/>
      <c r="G58" s="101"/>
      <c r="H58" s="101"/>
      <c r="I58" s="101"/>
      <c r="J58" s="101"/>
      <c r="K58" s="101"/>
      <c r="L58" s="101"/>
      <c r="M58" s="101"/>
    </row>
    <row r="60" spans="2:14" ht="15">
      <c r="B60" t="s">
        <v>181</v>
      </c>
    </row>
    <row r="61" spans="2:14">
      <c r="B61" s="102" t="s">
        <v>182</v>
      </c>
      <c r="C61" s="103">
        <f>$C$47</f>
        <v>1.3919999999999999</v>
      </c>
    </row>
    <row r="62" spans="2:14">
      <c r="B62" s="102" t="s">
        <v>183</v>
      </c>
      <c r="C62" s="103">
        <f>$C$46</f>
        <v>0.24593447536636928</v>
      </c>
    </row>
    <row r="63" spans="2:14">
      <c r="B63" s="102" t="s">
        <v>184</v>
      </c>
      <c r="C63" s="104">
        <f>$C$35</f>
        <v>0.1</v>
      </c>
    </row>
    <row r="64" spans="2:14" ht="14.45">
      <c r="B64" s="102" t="s">
        <v>185</v>
      </c>
      <c r="C64" s="105">
        <f>$C$61*($C$62/$C$63-1)</f>
        <v>2.0314078970998599</v>
      </c>
    </row>
    <row r="66" spans="2:13" ht="14.45">
      <c r="B66" s="106" t="s">
        <v>186</v>
      </c>
      <c r="C66" s="107"/>
      <c r="D66" s="108"/>
      <c r="E66" s="108"/>
      <c r="F66" s="108"/>
      <c r="G66" s="108"/>
      <c r="H66" s="108"/>
      <c r="I66" s="108"/>
      <c r="J66" s="108"/>
      <c r="K66" s="108"/>
      <c r="L66" s="108"/>
      <c r="M66" s="108"/>
    </row>
    <row r="67" spans="2:13">
      <c r="B67" s="59"/>
      <c r="C67" s="60"/>
    </row>
    <row r="68" spans="2:13">
      <c r="B68" s="59" t="s">
        <v>187</v>
      </c>
      <c r="C68" s="60"/>
    </row>
    <row r="70" spans="2:13" ht="14.45">
      <c r="B70" s="106" t="s">
        <v>188</v>
      </c>
      <c r="C70" s="107"/>
      <c r="D70" s="108"/>
      <c r="E70" s="108"/>
      <c r="F70" s="108"/>
      <c r="G70" s="108"/>
      <c r="H70" s="108"/>
      <c r="I70" s="108"/>
      <c r="J70" s="108"/>
      <c r="K70" s="108"/>
      <c r="L70" s="108"/>
      <c r="M70" s="108"/>
    </row>
    <row r="72" spans="2:13">
      <c r="B72" t="s">
        <v>189</v>
      </c>
    </row>
    <row r="74" spans="2:13">
      <c r="B74" s="109" t="s">
        <v>190</v>
      </c>
      <c r="E74" s="109"/>
      <c r="H74" s="109"/>
    </row>
    <row r="75" spans="2:13">
      <c r="B75" s="102" t="s">
        <v>191</v>
      </c>
      <c r="C75" s="123">
        <f>$C$64</f>
        <v>2.0314078970998599</v>
      </c>
      <c r="E75" s="109"/>
      <c r="F75" s="212"/>
      <c r="H75" s="109"/>
      <c r="I75" s="213"/>
    </row>
    <row r="76" spans="2:13">
      <c r="B76" s="102" t="s">
        <v>192</v>
      </c>
      <c r="C76" s="110">
        <f>D55</f>
        <v>35172</v>
      </c>
      <c r="E76" s="109"/>
      <c r="F76" s="214"/>
      <c r="H76" s="215"/>
      <c r="I76" s="216"/>
    </row>
    <row r="77" spans="2:13">
      <c r="B77" s="102" t="s">
        <v>170</v>
      </c>
      <c r="C77" s="121">
        <f>Parameter!C19</f>
        <v>0.9</v>
      </c>
      <c r="E77" s="109"/>
      <c r="F77" s="214"/>
      <c r="H77" s="215"/>
      <c r="I77" s="216"/>
    </row>
    <row r="78" spans="2:13">
      <c r="B78" s="111" t="s">
        <v>193</v>
      </c>
      <c r="C78" s="120">
        <v>1</v>
      </c>
      <c r="E78" s="215"/>
      <c r="F78" s="217"/>
      <c r="H78" s="109"/>
      <c r="I78" s="218"/>
    </row>
    <row r="79" spans="2:13">
      <c r="B79" s="102" t="s">
        <v>194</v>
      </c>
      <c r="C79" s="122">
        <f>$C38</f>
        <v>0.36</v>
      </c>
      <c r="E79" s="109"/>
      <c r="F79" s="219"/>
      <c r="H79" s="109"/>
      <c r="I79" s="213"/>
    </row>
    <row r="80" spans="2:13">
      <c r="B80" s="102" t="s">
        <v>195</v>
      </c>
      <c r="C80" s="123">
        <f>$C39</f>
        <v>1.5599999999999999E-2</v>
      </c>
      <c r="E80" s="109"/>
      <c r="F80" s="212"/>
      <c r="H80" s="109"/>
      <c r="I80" s="216"/>
    </row>
    <row r="81" spans="2:10">
      <c r="B81" s="102" t="s">
        <v>196</v>
      </c>
      <c r="C81" s="120">
        <f>$C40</f>
        <v>63.7</v>
      </c>
      <c r="E81" s="109"/>
      <c r="F81" s="217"/>
      <c r="H81" s="109"/>
      <c r="I81" s="220"/>
    </row>
    <row r="82" spans="2:10">
      <c r="B82" s="102" t="s">
        <v>197</v>
      </c>
      <c r="C82" s="121">
        <f>$C41</f>
        <v>0.95</v>
      </c>
      <c r="E82" s="109"/>
      <c r="F82" s="221"/>
    </row>
    <row r="83" spans="2:10" ht="14.45">
      <c r="B83" s="102" t="s">
        <v>198</v>
      </c>
      <c r="C83" s="122">
        <v>0.46550061606042747</v>
      </c>
      <c r="D83" s="210"/>
      <c r="E83" s="109"/>
      <c r="F83" s="219"/>
      <c r="G83" s="225"/>
      <c r="H83" s="109"/>
      <c r="I83" s="109"/>
      <c r="J83" s="222"/>
    </row>
    <row r="84" spans="2:10" ht="14.45">
      <c r="B84" s="112" t="s">
        <v>199</v>
      </c>
      <c r="C84" s="119">
        <f>ROUND(C75*C76*C77*C78*C79*C80*C81*C82*C83,0)</f>
        <v>10173</v>
      </c>
      <c r="D84" s="210"/>
      <c r="E84" s="222"/>
      <c r="F84" s="223"/>
      <c r="H84" s="224"/>
      <c r="I84" s="213"/>
    </row>
    <row r="85" spans="2:10">
      <c r="D85" s="211"/>
      <c r="H85" s="224"/>
      <c r="I85" s="213"/>
    </row>
    <row r="86" spans="2:10">
      <c r="B86" t="s">
        <v>200</v>
      </c>
    </row>
    <row r="87" spans="2:10">
      <c r="B87" t="s">
        <v>201</v>
      </c>
    </row>
  </sheetData>
  <mergeCells count="3">
    <mergeCell ref="B53:C53"/>
    <mergeCell ref="B54:C54"/>
    <mergeCell ref="B55:C55"/>
  </mergeCells>
  <phoneticPr fontId="20" type="noConversion"/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9ae873-75e1-413b-9d00-7af9258cf281">
      <Terms xmlns="http://schemas.microsoft.com/office/infopath/2007/PartnerControls"/>
    </lcf76f155ced4ddcb4097134ff3c332f>
    <TaxCatchAll xmlns="eb4559c4-8463-4985-927f-f0d558bff8f0" xsi:nil="true"/>
    <Ready xmlns="819ae873-75e1-413b-9d00-7af9258cf281">true</Ready>
    <Doc_x002e_SymbolNumber xmlns="819ae873-75e1-413b-9d00-7af9258cf281" xsi:nil="true"/>
    <_Flow_SignoffStatus xmlns="819ae873-75e1-413b-9d00-7af9258cf281" xsi:nil="true"/>
    <Formatter_x0028_s_x0029_ xmlns="819ae873-75e1-413b-9d00-7af9258cf281">
      <UserInfo>
        <DisplayName/>
        <AccountId xsi:nil="true"/>
        <AccountType/>
      </UserInfo>
    </Formatter_x0028_s_x0029_>
    <Teamleademail xmlns="819ae873-75e1-413b-9d00-7af9258cf281">
      <UserInfo>
        <DisplayName/>
        <AccountId xsi:nil="true"/>
        <AccountType/>
      </UserInfo>
    </Teamleademail>
    <Drafter_x0028_s_x0029_ xmlns="819ae873-75e1-413b-9d00-7af9258cf281">
      <UserInfo>
        <DisplayName/>
        <AccountId xsi:nil="true"/>
        <AccountType/>
      </UserInfo>
    </Drafter_x0028_s_x0029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B6730B0802B54A9F00C78B857E1443" ma:contentTypeVersion="27" ma:contentTypeDescription="Create a new document." ma:contentTypeScope="" ma:versionID="c23f54d558ebc153c6557c37efdf49b4">
  <xsd:schema xmlns:xsd="http://www.w3.org/2001/XMLSchema" xmlns:xs="http://www.w3.org/2001/XMLSchema" xmlns:p="http://schemas.microsoft.com/office/2006/metadata/properties" xmlns:ns2="819ae873-75e1-413b-9d00-7af9258cf281" xmlns:ns3="eb4559c4-8463-4985-927f-f0d558bff8f0" xmlns:ns4="13d80b15-5f07-43ab-b435-85767a7dac08" targetNamespace="http://schemas.microsoft.com/office/2006/metadata/properties" ma:root="true" ma:fieldsID="721fbd74392d3fd96318a32a6956913a" ns2:_="" ns3:_="" ns4:_="">
    <xsd:import namespace="819ae873-75e1-413b-9d00-7af9258cf281"/>
    <xsd:import namespace="eb4559c4-8463-4985-927f-f0d558bff8f0"/>
    <xsd:import namespace="13d80b15-5f07-43ab-b435-85767a7da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Doc_x002e_SymbolNumber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Ready" minOccurs="0"/>
                <xsd:element ref="ns2:_Flow_SignoffStatus" minOccurs="0"/>
                <xsd:element ref="ns2:Teamleademail" minOccurs="0"/>
                <xsd:element ref="ns2:Drafter_x0028_s_x0029_" minOccurs="0"/>
                <xsd:element ref="ns2:Formatter_x0028_s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ae873-75e1-413b-9d00-7af9258cf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oc_x002e_SymbolNumber" ma:index="12" nillable="true" ma:displayName="Doc. Symbol Number" ma:format="Dropdown" ma:internalName="Doc_x002e_SymbolNumber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d8c265a-5436-43a7-80c1-713d2827ff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ady" ma:index="26" nillable="true" ma:displayName="Ready" ma:default="1" ma:format="Dropdown" ma:internalName="Ready">
      <xsd:simpleType>
        <xsd:restriction base="dms:Boolean"/>
      </xsd:simpleType>
    </xsd:element>
    <xsd:element name="_Flow_SignoffStatus" ma:index="27" nillable="true" ma:displayName="Sign-off status" ma:format="Dropdown" ma:internalName="_x0024_Resources_x003a_core_x002c_Signoff_Status">
      <xsd:simpleType>
        <xsd:restriction base="dms:Choice">
          <xsd:enumeration value="WIP"/>
          <xsd:enumeration value="Ready for clearance"/>
          <xsd:enumeration value="Cleared"/>
          <xsd:enumeration value="Returned"/>
        </xsd:restriction>
      </xsd:simpleType>
    </xsd:element>
    <xsd:element name="Teamleademail" ma:index="28" nillable="true" ma:displayName="Team lead(s)" ma:format="Dropdown" ma:list="UserInfo" ma:SharePointGroup="0" ma:internalName="Teamleademai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er_x0028_s_x0029_" ma:index="29" nillable="true" ma:displayName="Drafter(s)" ma:format="Dropdown" ma:list="UserInfo" ma:SharePointGroup="0" ma:internalName="Drafter_x0028_s_x0029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ormatter_x0028_s_x0029_" ma:index="30" nillable="true" ma:displayName="Formatter(s)" ma:format="Dropdown" ma:list="UserInfo" ma:SharePointGroup="0" ma:internalName="Formatter_x0028_s_x0029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559c4-8463-4985-927f-f0d558bff8f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1990851-a39d-4e76-9339-d9f3f2815fa8}" ma:internalName="TaxCatchAll" ma:showField="CatchAllData" ma:web="13d80b15-5f07-43ab-b435-85767a7da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80b15-5f07-43ab-b435-85767a7dac0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9d8c265a-5436-43a7-80c1-713d2827ffde" ContentTypeId="0x0101" PreviousValue="false"/>
</file>

<file path=customXml/itemProps1.xml><?xml version="1.0" encoding="utf-8"?>
<ds:datastoreItem xmlns:ds="http://schemas.openxmlformats.org/officeDocument/2006/customXml" ds:itemID="{199E1244-8544-4666-842A-DCDA60D3523B}"/>
</file>

<file path=customXml/itemProps2.xml><?xml version="1.0" encoding="utf-8"?>
<ds:datastoreItem xmlns:ds="http://schemas.openxmlformats.org/officeDocument/2006/customXml" ds:itemID="{0349E606-8E04-430A-BE62-488C0280F494}"/>
</file>

<file path=customXml/itemProps3.xml><?xml version="1.0" encoding="utf-8"?>
<ds:datastoreItem xmlns:ds="http://schemas.openxmlformats.org/officeDocument/2006/customXml" ds:itemID="{E1CAA949-8782-4999-83CF-121431941E88}"/>
</file>

<file path=customXml/itemProps4.xml><?xml version="1.0" encoding="utf-8"?>
<ds:datastoreItem xmlns:ds="http://schemas.openxmlformats.org/officeDocument/2006/customXml" ds:itemID="{AE1C3B95-1BFB-47B3-A9A2-BC9D8AB233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ERM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Seul Lee</dc:creator>
  <cp:keywords/>
  <dc:description/>
  <cp:lastModifiedBy/>
  <cp:revision/>
  <dcterms:created xsi:type="dcterms:W3CDTF">2019-02-27T04:21:05Z</dcterms:created>
  <dcterms:modified xsi:type="dcterms:W3CDTF">2026-01-23T09:48:04Z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0x0101008FB6730B0802B54A9F00C78B857E1443</vt:lpwstr>
  </property>
  <property fmtid="{D5CDD505-2E9C-101B-9397-08002B2CF9AE}" pid="3" name="MediaServiceImageTags">
    <vt:lpwstr/>
  </property>
</Properties>
</file>